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共通\自転車駐車場係\自転車対策係\附置義務（非該当）電子申請\"/>
    </mc:Choice>
  </mc:AlternateContent>
  <xr:revisionPtr revIDLastSave="0" documentId="13_ncr:1_{EABD064D-1E90-4107-A00B-192A5DE75721}" xr6:coauthVersionLast="47" xr6:coauthVersionMax="47" xr10:uidLastSave="{00000000-0000-0000-0000-000000000000}"/>
  <workbookProtection workbookAlgorithmName="SHA-512" workbookHashValue="CKm/8fw6yiR3s2NMM7HPKltNmqzxltE+jZpH/BfmPTHwxg8sTE/T4ogXkQXEqHFuOdsKXUrdklja2LoA2TLnHQ==" workbookSaltValue="TmGVB46ZNWgnqnQVnDcqgQ==" workbookSpinCount="100000" lockStructure="1"/>
  <bookViews>
    <workbookView xWindow="-120" yWindow="-120" windowWidth="29040" windowHeight="15720" tabRatio="746" xr2:uid="{00000000-000D-0000-FFFF-FFFF00000000}"/>
  </bookViews>
  <sheets>
    <sheet name="算出表" sheetId="2" r:id="rId1"/>
    <sheet name="プルダウンリスト" sheetId="1" state="hidden" r:id="rId2"/>
    <sheet name="コメント" sheetId="3" state="hidden" r:id="rId3"/>
  </sheets>
  <definedNames>
    <definedName name="_xlnm.Print_Area" localSheetId="0">算出表!$A$1:$S$22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2" l="1"/>
  <c r="N13" i="2"/>
  <c r="C21" i="2" s="1"/>
  <c r="J11" i="2" l="1"/>
  <c r="J7" i="2"/>
  <c r="J10" i="2" l="1"/>
  <c r="H10" i="2" s="1"/>
  <c r="J9" i="2"/>
  <c r="H9" i="2" s="1"/>
  <c r="J8" i="2"/>
  <c r="H8" i="2" s="1"/>
  <c r="H7" i="2" l="1"/>
  <c r="H11" i="2"/>
  <c r="J12" i="2" l="1"/>
  <c r="L4" i="2" s="1"/>
  <c r="H12" i="2"/>
  <c r="L12" i="2" s="1"/>
  <c r="L17" i="2" s="1"/>
  <c r="L11" i="2" l="1"/>
  <c r="L7" i="2"/>
  <c r="N11" i="2"/>
  <c r="N7" i="2"/>
  <c r="L10" i="2"/>
  <c r="N10" i="2"/>
  <c r="L8" i="2"/>
  <c r="N12" i="2"/>
  <c r="N17" i="2" s="1"/>
  <c r="P17" i="2" s="1"/>
  <c r="F19" i="2" s="1"/>
  <c r="L9" i="2"/>
  <c r="N9" i="2"/>
  <c r="N8" i="2"/>
  <c r="C22" i="2" l="1"/>
</calcChain>
</file>

<file path=xl/sharedStrings.xml><?xml version="1.0" encoding="utf-8"?>
<sst xmlns="http://schemas.openxmlformats.org/spreadsheetml/2006/main" count="111" uniqueCount="68">
  <si>
    <t>第一種低層住居専用地域</t>
    <rPh sb="0" eb="3">
      <t>ダイイッシュ</t>
    </rPh>
    <rPh sb="3" eb="5">
      <t>テイソウ</t>
    </rPh>
    <rPh sb="5" eb="7">
      <t>ジュウキョ</t>
    </rPh>
    <rPh sb="7" eb="9">
      <t>センヨウ</t>
    </rPh>
    <rPh sb="9" eb="11">
      <t>チイキ</t>
    </rPh>
    <phoneticPr fontId="1"/>
  </si>
  <si>
    <t>第二種低層住居専用地域</t>
    <rPh sb="0" eb="1">
      <t>ダイ</t>
    </rPh>
    <rPh sb="1" eb="2">
      <t>ニ</t>
    </rPh>
    <rPh sb="2" eb="3">
      <t>シュ</t>
    </rPh>
    <rPh sb="3" eb="5">
      <t>テイソウ</t>
    </rPh>
    <rPh sb="5" eb="7">
      <t>ジュウキョ</t>
    </rPh>
    <rPh sb="7" eb="9">
      <t>センヨウ</t>
    </rPh>
    <rPh sb="9" eb="11">
      <t>チイキ</t>
    </rPh>
    <phoneticPr fontId="1"/>
  </si>
  <si>
    <t>第一種中高層住居専用地域</t>
    <rPh sb="0" eb="3">
      <t>ダイイッシュ</t>
    </rPh>
    <rPh sb="3" eb="6">
      <t>チュウコウソウ</t>
    </rPh>
    <rPh sb="6" eb="8">
      <t>ジュウキョ</t>
    </rPh>
    <rPh sb="8" eb="10">
      <t>センヨウ</t>
    </rPh>
    <rPh sb="10" eb="12">
      <t>チイキ</t>
    </rPh>
    <phoneticPr fontId="1"/>
  </si>
  <si>
    <t>第二種中高層住居専用地域</t>
    <rPh sb="0" eb="1">
      <t>ダイ</t>
    </rPh>
    <rPh sb="1" eb="2">
      <t>ニ</t>
    </rPh>
    <rPh sb="2" eb="3">
      <t>シュ</t>
    </rPh>
    <rPh sb="3" eb="6">
      <t>チュウコウソウ</t>
    </rPh>
    <rPh sb="6" eb="8">
      <t>ジュウキョ</t>
    </rPh>
    <rPh sb="8" eb="10">
      <t>センヨウ</t>
    </rPh>
    <rPh sb="10" eb="12">
      <t>チイキ</t>
    </rPh>
    <phoneticPr fontId="1"/>
  </si>
  <si>
    <t>第一種住居地域</t>
    <rPh sb="0" eb="3">
      <t>ダイイッシュ</t>
    </rPh>
    <rPh sb="3" eb="5">
      <t>ジュウキョ</t>
    </rPh>
    <rPh sb="5" eb="7">
      <t>チイキ</t>
    </rPh>
    <phoneticPr fontId="1"/>
  </si>
  <si>
    <t>第二種住居地域</t>
    <rPh sb="0" eb="1">
      <t>ダイ</t>
    </rPh>
    <rPh sb="1" eb="2">
      <t>ニ</t>
    </rPh>
    <rPh sb="2" eb="3">
      <t>シュ</t>
    </rPh>
    <rPh sb="3" eb="5">
      <t>ジュウキョ</t>
    </rPh>
    <rPh sb="5" eb="7">
      <t>チイキ</t>
    </rPh>
    <phoneticPr fontId="1"/>
  </si>
  <si>
    <t>凖住居地域</t>
    <rPh sb="0" eb="1">
      <t>ジュン</t>
    </rPh>
    <rPh sb="1" eb="3">
      <t>ジュウキョ</t>
    </rPh>
    <rPh sb="3" eb="5">
      <t>チイキ</t>
    </rPh>
    <phoneticPr fontId="1"/>
  </si>
  <si>
    <t>近隣商業地域</t>
    <rPh sb="0" eb="2">
      <t>キンリン</t>
    </rPh>
    <rPh sb="2" eb="4">
      <t>ショウギョウ</t>
    </rPh>
    <rPh sb="4" eb="6">
      <t>チイキ</t>
    </rPh>
    <phoneticPr fontId="1"/>
  </si>
  <si>
    <t>商業地域</t>
    <rPh sb="0" eb="4">
      <t>ショウギョウチイキ</t>
    </rPh>
    <phoneticPr fontId="1"/>
  </si>
  <si>
    <t>凖工業地域</t>
    <rPh sb="0" eb="1">
      <t>ジュン</t>
    </rPh>
    <rPh sb="1" eb="3">
      <t>コウギョウ</t>
    </rPh>
    <rPh sb="3" eb="5">
      <t>チイキ</t>
    </rPh>
    <phoneticPr fontId="1"/>
  </si>
  <si>
    <t>「用途地域」リスト</t>
    <phoneticPr fontId="1"/>
  </si>
  <si>
    <t>附置義務該当区域</t>
    <rPh sb="0" eb="4">
      <t>フチギム</t>
    </rPh>
    <rPh sb="4" eb="6">
      <t>ガイトウ</t>
    </rPh>
    <rPh sb="6" eb="8">
      <t>クイキ</t>
    </rPh>
    <phoneticPr fontId="1"/>
  </si>
  <si>
    <t>①</t>
    <phoneticPr fontId="1"/>
  </si>
  <si>
    <t>②</t>
    <phoneticPr fontId="1"/>
  </si>
  <si>
    <t>施設の用途</t>
    <rPh sb="0" eb="2">
      <t>シセツ</t>
    </rPh>
    <rPh sb="3" eb="5">
      <t>ヨウト</t>
    </rPh>
    <phoneticPr fontId="1"/>
  </si>
  <si>
    <t>㎡</t>
  </si>
  <si>
    <t>㎡</t>
    <phoneticPr fontId="1"/>
  </si>
  <si>
    <t>附置義務台数</t>
    <rPh sb="0" eb="2">
      <t>フチ</t>
    </rPh>
    <rPh sb="2" eb="4">
      <t>ギム</t>
    </rPh>
    <rPh sb="4" eb="6">
      <t>ダイスウ</t>
    </rPh>
    <phoneticPr fontId="1"/>
  </si>
  <si>
    <t>努力義務台数</t>
    <rPh sb="0" eb="2">
      <t>ドリョク</t>
    </rPh>
    <rPh sb="2" eb="4">
      <t>ギム</t>
    </rPh>
    <rPh sb="4" eb="6">
      <t>ダイスウ</t>
    </rPh>
    <phoneticPr fontId="1"/>
  </si>
  <si>
    <t>スポーツ施設</t>
    <rPh sb="4" eb="6">
      <t>シセツ</t>
    </rPh>
    <phoneticPr fontId="1"/>
  </si>
  <si>
    <t>学習施設</t>
    <rPh sb="0" eb="2">
      <t>ガクシュウ</t>
    </rPh>
    <rPh sb="2" eb="4">
      <t>シセツ</t>
    </rPh>
    <phoneticPr fontId="1"/>
  </si>
  <si>
    <t>シュミレーション第一次結果</t>
    <rPh sb="8" eb="9">
      <t>ダイ</t>
    </rPh>
    <rPh sb="9" eb="11">
      <t>イチジ</t>
    </rPh>
    <rPh sb="11" eb="13">
      <t>ケッカ</t>
    </rPh>
    <phoneticPr fontId="1"/>
  </si>
  <si>
    <t>台</t>
    <rPh sb="0" eb="1">
      <t>ダイ</t>
    </rPh>
    <phoneticPr fontId="1"/>
  </si>
  <si>
    <t>戸</t>
    <rPh sb="0" eb="1">
      <t>ト</t>
    </rPh>
    <phoneticPr fontId="1"/>
  </si>
  <si>
    <t>設置すべき自転車駐車の規模</t>
    <rPh sb="0" eb="2">
      <t>セッチ</t>
    </rPh>
    <rPh sb="5" eb="8">
      <t>ジテンシャ</t>
    </rPh>
    <rPh sb="8" eb="10">
      <t>チュウシャ</t>
    </rPh>
    <rPh sb="11" eb="13">
      <t>キボ</t>
    </rPh>
    <phoneticPr fontId="1"/>
  </si>
  <si>
    <t>店舗面積の15㎡ごとに1台</t>
    <rPh sb="0" eb="2">
      <t>テンポ</t>
    </rPh>
    <rPh sb="2" eb="4">
      <t>メンセキ</t>
    </rPh>
    <rPh sb="12" eb="13">
      <t>ダイ</t>
    </rPh>
    <phoneticPr fontId="1"/>
  </si>
  <si>
    <t>店舗面積の20㎡ごとに1台</t>
    <rPh sb="0" eb="2">
      <t>テンポ</t>
    </rPh>
    <rPh sb="2" eb="4">
      <t>メンセキ</t>
    </rPh>
    <rPh sb="12" eb="13">
      <t>ダイ</t>
    </rPh>
    <phoneticPr fontId="1"/>
  </si>
  <si>
    <t>店舗面積の10㎡ごとに1台</t>
    <rPh sb="0" eb="2">
      <t>テンポ</t>
    </rPh>
    <rPh sb="2" eb="4">
      <t>メンセキ</t>
    </rPh>
    <rPh sb="12" eb="13">
      <t>ダイ</t>
    </rPh>
    <phoneticPr fontId="1"/>
  </si>
  <si>
    <t>店舗面積の25㎡ごとに1台</t>
    <rPh sb="0" eb="2">
      <t>テンポ</t>
    </rPh>
    <rPh sb="2" eb="4">
      <t>メンセキ</t>
    </rPh>
    <rPh sb="12" eb="13">
      <t>ダイ</t>
    </rPh>
    <phoneticPr fontId="1"/>
  </si>
  <si>
    <t>住居戸数1戸に1台以上</t>
    <rPh sb="0" eb="2">
      <t>ジュウキョ</t>
    </rPh>
    <rPh sb="2" eb="3">
      <t>ト</t>
    </rPh>
    <rPh sb="3" eb="4">
      <t>スウ</t>
    </rPh>
    <rPh sb="5" eb="6">
      <t>ト</t>
    </rPh>
    <rPh sb="8" eb="11">
      <t>ダイイジョウ</t>
    </rPh>
    <phoneticPr fontId="1"/>
  </si>
  <si>
    <t>事務所等面積の25㎡ごとに1台以上</t>
    <rPh sb="0" eb="2">
      <t>ジム</t>
    </rPh>
    <rPh sb="2" eb="3">
      <t>ショ</t>
    </rPh>
    <rPh sb="3" eb="4">
      <t>ナド</t>
    </rPh>
    <rPh sb="4" eb="6">
      <t>メンセキ</t>
    </rPh>
    <rPh sb="14" eb="17">
      <t>ダイイジョウ</t>
    </rPh>
    <phoneticPr fontId="1"/>
  </si>
  <si>
    <t>合計</t>
    <rPh sb="0" eb="2">
      <t>ゴウケイ</t>
    </rPh>
    <phoneticPr fontId="1"/>
  </si>
  <si>
    <t>台 +</t>
    <rPh sb="0" eb="1">
      <t>ダイ</t>
    </rPh>
    <phoneticPr fontId="1"/>
  </si>
  <si>
    <t>台 =</t>
    <rPh sb="0" eb="1">
      <t>ダイ</t>
    </rPh>
    <phoneticPr fontId="1"/>
  </si>
  <si>
    <t>店舗面積等</t>
    <rPh sb="0" eb="2">
      <t>テンポ</t>
    </rPh>
    <rPh sb="2" eb="4">
      <t>メンセキ</t>
    </rPh>
    <rPh sb="4" eb="5">
      <t>ナド</t>
    </rPh>
    <phoneticPr fontId="1"/>
  </si>
  <si>
    <t>*指定区域の選択がされていないため、上記の駐輪場設置台数は正確ではありません。指定区域を選択願います。</t>
    <rPh sb="1" eb="3">
      <t>シテイ</t>
    </rPh>
    <rPh sb="3" eb="5">
      <t>クイキ</t>
    </rPh>
    <rPh sb="6" eb="8">
      <t>センタク</t>
    </rPh>
    <rPh sb="18" eb="20">
      <t>ジョウキ</t>
    </rPh>
    <rPh sb="21" eb="24">
      <t>チュウリンジョウ</t>
    </rPh>
    <rPh sb="24" eb="26">
      <t>セッチ</t>
    </rPh>
    <rPh sb="26" eb="28">
      <t>ダイスウ</t>
    </rPh>
    <rPh sb="29" eb="31">
      <t>セイカク</t>
    </rPh>
    <rPh sb="39" eb="41">
      <t>シテイ</t>
    </rPh>
    <rPh sb="41" eb="43">
      <t>クイキ</t>
    </rPh>
    <rPh sb="44" eb="46">
      <t>センタク</t>
    </rPh>
    <rPh sb="46" eb="47">
      <t>ネガ</t>
    </rPh>
    <phoneticPr fontId="1"/>
  </si>
  <si>
    <t>【注意事項】　集合住宅については、施設の規模により「杉並区建築物の建築に係る住環境への配慮等に関する指導要綱」に該当する場合があります。</t>
    <rPh sb="1" eb="3">
      <t>チュウイ</t>
    </rPh>
    <rPh sb="3" eb="5">
      <t>ジコウ</t>
    </rPh>
    <phoneticPr fontId="1"/>
  </si>
  <si>
    <t>自転車条例に基づく自転車駐車場の設置台数算出表</t>
    <rPh sb="6" eb="7">
      <t>モト</t>
    </rPh>
    <rPh sb="18" eb="20">
      <t>ダイスウ</t>
    </rPh>
    <rPh sb="20" eb="22">
      <t>サンシュツ</t>
    </rPh>
    <rPh sb="22" eb="23">
      <t>ヒョウ</t>
    </rPh>
    <phoneticPr fontId="1"/>
  </si>
  <si>
    <t>附置義務該当要件</t>
    <rPh sb="6" eb="8">
      <t>ヨウケン</t>
    </rPh>
    <phoneticPr fontId="1"/>
  </si>
  <si>
    <t>　【附置義務該当】
自転車条例（杉並区自転車の放置防止及び駐車場整備に関する条例）により、自転車駐車場の設置が義務づけられます。
建築確認申請と合わせて、自転車駐車場の位置・規模について、自転車駐車場設置届出書を建築確認申請前に2部提出してください。
施設の建築完了検査が終わりしだい、自転車駐車場設置完了届出書を2部提出してください。区で現地完了検査を実施します。</t>
    <rPh sb="2" eb="8">
      <t>フチギムガイトウ</t>
    </rPh>
    <phoneticPr fontId="1"/>
  </si>
  <si>
    <t>算出結果</t>
    <rPh sb="0" eb="2">
      <t>サンシュツ</t>
    </rPh>
    <rPh sb="2" eb="4">
      <t>ケッカ</t>
    </rPh>
    <phoneticPr fontId="1"/>
  </si>
  <si>
    <t>附置義務</t>
    <rPh sb="0" eb="2">
      <t>フチ</t>
    </rPh>
    <rPh sb="2" eb="4">
      <t>ギム</t>
    </rPh>
    <phoneticPr fontId="1"/>
  </si>
  <si>
    <t>*算出用元データ</t>
    <rPh sb="1" eb="3">
      <t>サンシュツ</t>
    </rPh>
    <rPh sb="3" eb="4">
      <t>ヨウ</t>
    </rPh>
    <rPh sb="4" eb="5">
      <t>モト</t>
    </rPh>
    <phoneticPr fontId="1"/>
  </si>
  <si>
    <t>店舗面積が300㎡を超えるもの</t>
    <phoneticPr fontId="1"/>
  </si>
  <si>
    <t>店舗面積が400㎡を超えるもの</t>
    <phoneticPr fontId="1"/>
  </si>
  <si>
    <t>店舗面積が200㎡を超えるもの</t>
    <phoneticPr fontId="1"/>
  </si>
  <si>
    <t>運動場面積が500㎡を超えるもの</t>
    <phoneticPr fontId="1"/>
  </si>
  <si>
    <t>教室面積が300㎡を超えるもの</t>
    <phoneticPr fontId="1"/>
  </si>
  <si>
    <t>注）附置義務該当用途ごとに算定した駐車場設置台数の合計が20台以上となる場合、附置義務台数に加算されます。</t>
    <rPh sb="0" eb="1">
      <t>チュウ</t>
    </rPh>
    <rPh sb="2" eb="4">
      <t>フチ</t>
    </rPh>
    <rPh sb="4" eb="6">
      <t>ギム</t>
    </rPh>
    <rPh sb="6" eb="8">
      <t>ガイトウ</t>
    </rPh>
    <rPh sb="8" eb="10">
      <t>ヨウト</t>
    </rPh>
    <rPh sb="20" eb="22">
      <t>セッチ</t>
    </rPh>
    <rPh sb="22" eb="24">
      <t>ダイスウ</t>
    </rPh>
    <rPh sb="36" eb="38">
      <t>バアイ</t>
    </rPh>
    <phoneticPr fontId="1"/>
  </si>
  <si>
    <t xml:space="preserve">                                                                                                     </t>
    <phoneticPr fontId="1"/>
  </si>
  <si>
    <r>
      <rPr>
        <b/>
        <sz val="9"/>
        <color theme="1"/>
        <rFont val="游ゴシック"/>
        <family val="3"/>
        <charset val="128"/>
        <scheme val="minor"/>
      </rPr>
      <t>施設の用途</t>
    </r>
    <r>
      <rPr>
        <sz val="9"/>
        <color theme="1"/>
        <rFont val="游ゴシック"/>
        <family val="2"/>
        <charset val="128"/>
        <scheme val="minor"/>
      </rPr>
      <t>　</t>
    </r>
    <r>
      <rPr>
        <b/>
        <sz val="9"/>
        <color rgb="FF0070C0"/>
        <rFont val="游ゴシック"/>
        <family val="3"/>
        <charset val="128"/>
        <scheme val="minor"/>
      </rPr>
      <t>該当する施設の用途すべてについて面積もしくは住居戸数を記入してください。</t>
    </r>
    <rPh sb="0" eb="2">
      <t>シセツ</t>
    </rPh>
    <rPh sb="3" eb="5">
      <t>ヨウト</t>
    </rPh>
    <rPh sb="6" eb="8">
      <t>ガイトウ</t>
    </rPh>
    <rPh sb="10" eb="12">
      <t>シセツ</t>
    </rPh>
    <rPh sb="13" eb="15">
      <t>ヨウト</t>
    </rPh>
    <rPh sb="22" eb="24">
      <t>メンセキ</t>
    </rPh>
    <rPh sb="28" eb="30">
      <t>ジュウキョ</t>
    </rPh>
    <rPh sb="30" eb="31">
      <t>ト</t>
    </rPh>
    <rPh sb="31" eb="32">
      <t>スウ</t>
    </rPh>
    <rPh sb="33" eb="35">
      <t>キニュウ</t>
    </rPh>
    <phoneticPr fontId="1"/>
  </si>
  <si>
    <r>
      <rPr>
        <b/>
        <sz val="9"/>
        <color theme="1"/>
        <rFont val="游ゴシック"/>
        <family val="3"/>
        <charset val="128"/>
        <scheme val="minor"/>
      </rPr>
      <t>指定区域</t>
    </r>
    <r>
      <rPr>
        <sz val="9"/>
        <color theme="1"/>
        <rFont val="游ゴシック"/>
        <family val="2"/>
        <charset val="128"/>
        <scheme val="minor"/>
      </rPr>
      <t>　</t>
    </r>
    <r>
      <rPr>
        <b/>
        <sz val="9"/>
        <color rgb="FF0070C0"/>
        <rFont val="游ゴシック"/>
        <family val="3"/>
        <charset val="128"/>
        <scheme val="minor"/>
      </rPr>
      <t>該当する区域をプルダウンにより選択してください。</t>
    </r>
    <rPh sb="0" eb="2">
      <t>シテイ</t>
    </rPh>
    <rPh sb="2" eb="4">
      <t>クイキ</t>
    </rPh>
    <phoneticPr fontId="1"/>
  </si>
  <si>
    <t>用途の事例</t>
    <rPh sb="0" eb="2">
      <t>ヨウト</t>
    </rPh>
    <rPh sb="3" eb="5">
      <t>ジレイ</t>
    </rPh>
    <phoneticPr fontId="1"/>
  </si>
  <si>
    <t>百貨店、スーパーマーケット
その他の小売店及び飲食店</t>
    <rPh sb="21" eb="22">
      <t>オヨ</t>
    </rPh>
    <phoneticPr fontId="1"/>
  </si>
  <si>
    <t>銀行</t>
    <phoneticPr fontId="1"/>
  </si>
  <si>
    <t>遊技場</t>
    <phoneticPr fontId="1"/>
  </si>
  <si>
    <t>百貨店、スーパーマーケット、その他の小売店、飲食店等</t>
    <rPh sb="25" eb="26">
      <t>ナド</t>
    </rPh>
    <phoneticPr fontId="1"/>
  </si>
  <si>
    <t>金融機関等</t>
    <rPh sb="4" eb="5">
      <t>ナド</t>
    </rPh>
    <phoneticPr fontId="1"/>
  </si>
  <si>
    <t>パチンコ店、ゲームセンター等</t>
    <rPh sb="13" eb="14">
      <t>ナド</t>
    </rPh>
    <phoneticPr fontId="1"/>
  </si>
  <si>
    <t>学習施設、パソコン教室、そろばん塾、音楽教室等</t>
    <rPh sb="0" eb="2">
      <t>ガクシュウ</t>
    </rPh>
    <rPh sb="2" eb="4">
      <t>シセツ</t>
    </rPh>
    <rPh sb="9" eb="11">
      <t>キョウシツ</t>
    </rPh>
    <rPh sb="16" eb="17">
      <t>ジュク</t>
    </rPh>
    <rPh sb="18" eb="22">
      <t>オンガクキョウシツ</t>
    </rPh>
    <rPh sb="22" eb="23">
      <t>ナド</t>
    </rPh>
    <phoneticPr fontId="1"/>
  </si>
  <si>
    <t>共同住宅、寄宿舎、長屋等</t>
    <rPh sb="0" eb="2">
      <t>キョウドウ</t>
    </rPh>
    <rPh sb="2" eb="4">
      <t>ジュウタク</t>
    </rPh>
    <rPh sb="5" eb="8">
      <t>キシュクシャ</t>
    </rPh>
    <rPh sb="9" eb="11">
      <t>ナガヤ</t>
    </rPh>
    <rPh sb="11" eb="12">
      <t>ナド</t>
    </rPh>
    <phoneticPr fontId="1"/>
  </si>
  <si>
    <t>スポーツジム、ヨガ教室、ピラティス教室、サウナ等</t>
    <rPh sb="9" eb="11">
      <t>キョウシツ</t>
    </rPh>
    <rPh sb="17" eb="19">
      <t>キョウシツ</t>
    </rPh>
    <rPh sb="23" eb="24">
      <t>ナド</t>
    </rPh>
    <phoneticPr fontId="1"/>
  </si>
  <si>
    <t>共同住宅</t>
    <rPh sb="0" eb="2">
      <t>キョウドウ</t>
    </rPh>
    <rPh sb="2" eb="4">
      <t>ジュウタク</t>
    </rPh>
    <phoneticPr fontId="1"/>
  </si>
  <si>
    <t>事務所、病院等</t>
    <phoneticPr fontId="1"/>
  </si>
  <si>
    <t>事務所、福祉施設、保育所、病院、マッサージ・鍼灸院、教会、寺社、トランクルーム等</t>
    <rPh sb="22" eb="25">
      <t>シンキュウイン</t>
    </rPh>
    <rPh sb="26" eb="28">
      <t>キョウカイ</t>
    </rPh>
    <rPh sb="29" eb="31">
      <t>ジシャ</t>
    </rPh>
    <rPh sb="39" eb="40">
      <t>ナド</t>
    </rPh>
    <phoneticPr fontId="1"/>
  </si>
  <si>
    <t xml:space="preserve">努力義務 </t>
    <rPh sb="0" eb="2">
      <t>ドリョク</t>
    </rPh>
    <rPh sb="2" eb="4">
      <t>ギム</t>
    </rPh>
    <phoneticPr fontId="1"/>
  </si>
  <si>
    <t>　　*第一・二種低層住居専用地域を除く地域が附置義務該当地域となります。</t>
    <rPh sb="19" eb="21">
      <t>チイキ</t>
    </rPh>
    <rPh sb="22" eb="24">
      <t>フチ</t>
    </rPh>
    <rPh sb="24" eb="26">
      <t>ギム</t>
    </rPh>
    <rPh sb="26" eb="28">
      <t>ガイトウ</t>
    </rPh>
    <rPh sb="28" eb="30">
      <t>チイキ</t>
    </rPh>
    <phoneticPr fontId="1"/>
  </si>
  <si>
    <t>　【努力義務該当】（附置義務非該当）
「自転車駐車場の附置義務非該当施設に対する自転車駐車場設置指導基準」に基づいて、協力をお願いしています。
建築確認申請前に自転車駐車場の位置・規模等について、「自転車駐車場設置計画書」を正副2部提出してください。
書類の提出は任意ですが、建築施設に自転車の駐車需要が見込まれる場合は、道路上に自転車を放置しないよう自転車駐車場を設置してください。
自転車駐車場設置計画書を提出いただいた場合は、自転車駐車場設置完了報告書を2部提出してください。</t>
    <rPh sb="2" eb="4">
      <t>ドリョク</t>
    </rPh>
    <rPh sb="4" eb="6">
      <t>ギム</t>
    </rPh>
    <rPh sb="6" eb="8">
      <t>ガイトウ</t>
    </rPh>
    <rPh sb="126" eb="128">
      <t>ショルイ</t>
    </rPh>
    <rPh sb="129" eb="131">
      <t>テイシュツ</t>
    </rPh>
    <rPh sb="132" eb="134">
      <t>ニンイ</t>
    </rPh>
    <rPh sb="138" eb="142">
      <t>ケンチクシセツ</t>
    </rPh>
    <rPh sb="143" eb="146">
      <t>ジテンシャ</t>
    </rPh>
    <rPh sb="147" eb="151">
      <t>チュウシャジュヨウ</t>
    </rPh>
    <rPh sb="152" eb="154">
      <t>ミコ</t>
    </rPh>
    <rPh sb="157" eb="159">
      <t>バアイ</t>
    </rPh>
    <rPh sb="161" eb="164">
      <t>ドウロジョウ</t>
    </rPh>
    <rPh sb="165" eb="168">
      <t>ジテンシャ</t>
    </rPh>
    <rPh sb="169" eb="171">
      <t>ホウチ</t>
    </rPh>
    <rPh sb="176" eb="179">
      <t>ジテンシャ</t>
    </rPh>
    <rPh sb="179" eb="182">
      <t>チュウシャジョウ</t>
    </rPh>
    <rPh sb="183" eb="185">
      <t>セッチ</t>
    </rPh>
    <rPh sb="193" eb="196">
      <t>ジテンシャ</t>
    </rPh>
    <rPh sb="196" eb="199">
      <t>チュウシャジョウ</t>
    </rPh>
    <rPh sb="199" eb="204">
      <t>セッチケイカクショ</t>
    </rPh>
    <rPh sb="205" eb="207">
      <t>テイシュツ</t>
    </rPh>
    <rPh sb="212" eb="214">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</si>
</sst>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0_);[Red]\(#,##0\)"/>
  </numFmts>
  <fonts count="10" x14ac:knownFonts="1">
    <font>
      <sz val="11"/>
      <color theme="1"/>
      <name val="游ゴシック"/>
      <family val="2"/>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
      <b/>
      <sz val="9"/>
      <color theme="1"/>
      <name val="游ゴシック"/>
      <family val="3"/>
      <charset val="128"/>
      <scheme val="minor"/>
    </font>
    <font>
      <b/>
      <sz val="9"/>
      <color rgb="FFFF0000"/>
      <name val="游ゴシック"/>
      <family val="3"/>
      <charset val="128"/>
      <scheme val="minor"/>
    </font>
    <font>
      <sz val="9"/>
      <color rgb="FFFF0000"/>
      <name val="游ゴシック"/>
      <family val="2"/>
      <charset val="128"/>
      <scheme val="minor"/>
    </font>
    <font>
      <sz val="9"/>
      <color rgb="FFFF0000"/>
      <name val="游ゴシック"/>
      <family val="3"/>
      <charset val="128"/>
      <scheme val="minor"/>
    </font>
    <font>
      <b/>
      <sz val="9"/>
      <color rgb="FF0070C0"/>
      <name val="游ゴシック"/>
      <family val="3"/>
      <charset val="128"/>
      <scheme val="minor"/>
    </font>
    <font>
      <b/>
      <sz val="10"/>
      <color theme="1"/>
      <name val="游ゴシック"/>
      <family val="3"/>
      <charset val="128"/>
      <scheme val="minor"/>
    </font>
  </fonts>
  <fills count="8">
    <fill>
      <patternFill patternType="none"/>
    </fill>
    <fill>
      <patternFill patternType="gray125"/>
    </fill>
    <fill>
      <patternFill patternType="solid">
        <fgColor rgb="FFFFCC99"/>
        <bgColor indexed="64"/>
      </patternFill>
    </fill>
    <fill>
      <patternFill patternType="solid">
        <fgColor rgb="FF99FF99"/>
        <bgColor indexed="64"/>
      </patternFill>
    </fill>
    <fill>
      <patternFill patternType="solid">
        <fgColor rgb="FFFFFF00"/>
        <bgColor indexed="64"/>
      </patternFill>
    </fill>
    <fill>
      <patternFill patternType="solid">
        <fgColor rgb="FF00B050"/>
        <bgColor indexed="64"/>
      </patternFill>
    </fill>
    <fill>
      <patternFill patternType="solid">
        <fgColor theme="0" tint="-0.14999847407452621"/>
        <bgColor indexed="64"/>
      </patternFill>
    </fill>
    <fill>
      <patternFill patternType="solid">
        <fgColor rgb="FFAFEAFF"/>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diagonalDown="1">
      <left style="thin">
        <color auto="1"/>
      </left>
      <right/>
      <top style="thin">
        <color auto="1"/>
      </top>
      <bottom style="thin">
        <color auto="1"/>
      </bottom>
      <diagonal style="thin">
        <color auto="1"/>
      </diagonal>
    </border>
    <border diagonalDown="1">
      <left/>
      <right style="thin">
        <color auto="1"/>
      </right>
      <top style="thin">
        <color auto="1"/>
      </top>
      <bottom style="thin">
        <color auto="1"/>
      </bottom>
      <diagonal style="thin">
        <color auto="1"/>
      </diagonal>
    </border>
    <border>
      <left style="thin">
        <color theme="0"/>
      </left>
      <right style="thin">
        <color auto="1"/>
      </right>
      <top style="thin">
        <color auto="1"/>
      </top>
      <bottom style="thin">
        <color auto="1"/>
      </bottom>
      <diagonal/>
    </border>
    <border>
      <left style="thin">
        <color auto="1"/>
      </left>
      <right style="thin">
        <color theme="0"/>
      </right>
      <top style="thin">
        <color auto="1"/>
      </top>
      <bottom style="thin">
        <color auto="1"/>
      </bottom>
      <diagonal/>
    </border>
    <border>
      <left/>
      <right/>
      <top style="thin">
        <color auto="1"/>
      </top>
      <bottom style="thin">
        <color auto="1"/>
      </bottom>
      <diagonal/>
    </border>
    <border>
      <left style="thin">
        <color theme="0"/>
      </left>
      <right style="thin">
        <color theme="0"/>
      </right>
      <top style="thin">
        <color auto="1"/>
      </top>
      <bottom style="thin">
        <color auto="1"/>
      </bottom>
      <diagonal/>
    </border>
    <border diagonalDown="1">
      <left/>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double">
        <color auto="1"/>
      </left>
      <right style="double">
        <color auto="1"/>
      </right>
      <top style="double">
        <color auto="1"/>
      </top>
      <bottom style="double">
        <color auto="1"/>
      </bottom>
      <diagonal/>
    </border>
  </borders>
  <cellStyleXfs count="1">
    <xf numFmtId="0" fontId="0" fillId="0" borderId="0">
      <alignment vertical="center"/>
    </xf>
  </cellStyleXfs>
  <cellXfs count="54">
    <xf numFmtId="0" fontId="0" fillId="0" borderId="0" xfId="0">
      <alignment vertical="center"/>
    </xf>
    <xf numFmtId="0" fontId="0" fillId="2" borderId="0" xfId="0" applyFill="1">
      <alignment vertical="center"/>
    </xf>
    <xf numFmtId="0" fontId="0" fillId="0" borderId="0" xfId="0" applyAlignment="1">
      <alignment vertical="center" wrapText="1"/>
    </xf>
    <xf numFmtId="0" fontId="0" fillId="0" borderId="0" xfId="0" applyAlignment="1">
      <alignment vertical="top" wrapText="1"/>
    </xf>
    <xf numFmtId="0" fontId="2" fillId="0" borderId="0" xfId="0" applyFont="1">
      <alignment vertical="center"/>
    </xf>
    <xf numFmtId="0" fontId="3" fillId="3" borderId="1" xfId="0" applyFont="1" applyFill="1" applyBorder="1" applyAlignment="1">
      <alignment horizontal="center" vertical="center"/>
    </xf>
    <xf numFmtId="0" fontId="3" fillId="0" borderId="1" xfId="0" applyFont="1" applyBorder="1" applyAlignment="1">
      <alignment vertical="center" wrapText="1"/>
    </xf>
    <xf numFmtId="0" fontId="3" fillId="0" borderId="6" xfId="0" applyFont="1" applyBorder="1">
      <alignment vertical="center"/>
    </xf>
    <xf numFmtId="0" fontId="3" fillId="0" borderId="7" xfId="0" applyFont="1" applyBorder="1">
      <alignment vertical="center"/>
    </xf>
    <xf numFmtId="0" fontId="3" fillId="0" borderId="3" xfId="0" applyFont="1" applyBorder="1">
      <alignment vertical="center"/>
    </xf>
    <xf numFmtId="0" fontId="3" fillId="0" borderId="9" xfId="0" applyFont="1" applyBorder="1">
      <alignment vertical="center"/>
    </xf>
    <xf numFmtId="0" fontId="3" fillId="0" borderId="1" xfId="0" applyFont="1" applyBorder="1">
      <alignment vertical="center"/>
    </xf>
    <xf numFmtId="0" fontId="3" fillId="0" borderId="1" xfId="0" applyFont="1" applyBorder="1" applyAlignment="1">
      <alignment horizontal="center" vertical="center"/>
    </xf>
    <xf numFmtId="0" fontId="3" fillId="3" borderId="2" xfId="0" applyFont="1" applyFill="1" applyBorder="1">
      <alignment vertical="center"/>
    </xf>
    <xf numFmtId="0" fontId="3" fillId="3" borderId="3" xfId="0" applyFont="1" applyFill="1" applyBorder="1">
      <alignment vertical="center"/>
    </xf>
    <xf numFmtId="0" fontId="3" fillId="3" borderId="3" xfId="0" applyFont="1" applyFill="1" applyBorder="1" applyAlignment="1">
      <alignment horizontal="center" vertical="center"/>
    </xf>
    <xf numFmtId="0" fontId="3" fillId="0" borderId="1" xfId="0" applyFont="1" applyBorder="1" applyAlignment="1">
      <alignment horizontal="center" vertical="center" wrapText="1"/>
    </xf>
    <xf numFmtId="0" fontId="4" fillId="0" borderId="0" xfId="0" applyFont="1">
      <alignment vertical="center"/>
    </xf>
    <xf numFmtId="0" fontId="3" fillId="0" borderId="0" xfId="0" applyFont="1">
      <alignment vertical="center"/>
    </xf>
    <xf numFmtId="0" fontId="2" fillId="0" borderId="0" xfId="0" applyFont="1" applyAlignment="1">
      <alignment horizontal="left" vertical="center" wrapText="1"/>
    </xf>
    <xf numFmtId="0" fontId="5" fillId="0" borderId="0" xfId="0" applyFont="1" applyAlignment="1">
      <alignment horizontal="left" vertical="center" wrapText="1"/>
    </xf>
    <xf numFmtId="0" fontId="4" fillId="4" borderId="0" xfId="0" applyFont="1" applyFill="1">
      <alignment vertical="center"/>
    </xf>
    <xf numFmtId="0" fontId="3" fillId="0" borderId="0" xfId="0" applyFont="1" applyAlignment="1">
      <alignment horizontal="left" vertical="center"/>
    </xf>
    <xf numFmtId="0" fontId="3" fillId="7" borderId="15" xfId="0" applyFont="1" applyFill="1" applyBorder="1" applyProtection="1">
      <alignment vertical="center"/>
      <protection locked="0"/>
    </xf>
    <xf numFmtId="176" fontId="3" fillId="7" borderId="2" xfId="0" applyNumberFormat="1" applyFont="1" applyFill="1" applyBorder="1" applyProtection="1">
      <alignment vertical="center"/>
      <protection locked="0"/>
    </xf>
    <xf numFmtId="176" fontId="3" fillId="7" borderId="2" xfId="0" applyNumberFormat="1" applyFont="1" applyFill="1" applyBorder="1">
      <alignment vertical="center"/>
    </xf>
    <xf numFmtId="177" fontId="3" fillId="7" borderId="2" xfId="0" applyNumberFormat="1" applyFont="1" applyFill="1" applyBorder="1" applyProtection="1">
      <alignment vertical="center"/>
      <protection locked="0"/>
    </xf>
    <xf numFmtId="0" fontId="2" fillId="0" borderId="0" xfId="0" applyFont="1" applyAlignment="1">
      <alignment horizontal="left" vertical="center" wrapText="1" indent="1"/>
    </xf>
    <xf numFmtId="0" fontId="3" fillId="0" borderId="0" xfId="0" applyFont="1" applyAlignment="1">
      <alignment horizontal="left"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4" fillId="0" borderId="0" xfId="0" applyFont="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3" borderId="8" xfId="0" applyFont="1" applyFill="1" applyBorder="1" applyAlignment="1">
      <alignment horizontal="center" vertical="center"/>
    </xf>
    <xf numFmtId="0" fontId="3" fillId="0" borderId="4" xfId="0" applyFont="1" applyBorder="1" applyAlignment="1">
      <alignment horizontal="left" vertical="center"/>
    </xf>
    <xf numFmtId="0" fontId="3" fillId="0" borderId="10" xfId="0" applyFont="1" applyBorder="1" applyAlignment="1">
      <alignment horizontal="left" vertical="center"/>
    </xf>
    <xf numFmtId="0" fontId="3" fillId="0" borderId="5" xfId="0" applyFont="1" applyBorder="1" applyAlignment="1">
      <alignment horizontal="left" vertical="center"/>
    </xf>
    <xf numFmtId="0" fontId="3" fillId="0" borderId="10" xfId="0" applyFont="1" applyBorder="1" applyAlignment="1">
      <alignment horizontal="center" vertical="center"/>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9" fillId="0" borderId="0" xfId="0" applyFont="1" applyAlignment="1">
      <alignment horizontal="center" vertical="center"/>
    </xf>
    <xf numFmtId="0" fontId="4" fillId="5" borderId="11" xfId="0" applyFont="1" applyFill="1" applyBorder="1" applyAlignment="1">
      <alignment horizontal="center" vertical="center" textRotation="255"/>
    </xf>
    <xf numFmtId="0" fontId="4" fillId="5" borderId="12" xfId="0" applyFont="1" applyFill="1" applyBorder="1" applyAlignment="1">
      <alignment horizontal="center" vertical="center" textRotation="255"/>
    </xf>
    <xf numFmtId="0" fontId="4" fillId="5" borderId="13" xfId="0" applyFont="1" applyFill="1" applyBorder="1" applyAlignment="1">
      <alignment horizontal="center" vertical="center" textRotation="255"/>
    </xf>
    <xf numFmtId="0" fontId="4" fillId="3" borderId="11" xfId="0" applyFont="1" applyFill="1" applyBorder="1" applyAlignment="1">
      <alignment horizontal="center" vertical="center" textRotation="255"/>
    </xf>
    <xf numFmtId="0" fontId="4" fillId="3" borderId="13" xfId="0" applyFont="1" applyFill="1" applyBorder="1" applyAlignment="1">
      <alignment horizontal="center" vertical="center" textRotation="255"/>
    </xf>
    <xf numFmtId="0" fontId="5" fillId="0" borderId="0" xfId="0" applyFont="1" applyAlignment="1">
      <alignment horizontal="left" vertical="top" wrapText="1"/>
    </xf>
    <xf numFmtId="0" fontId="6" fillId="0" borderId="14" xfId="0" applyFont="1" applyBorder="1" applyAlignment="1">
      <alignment horizontal="center" vertical="center" wrapText="1"/>
    </xf>
    <xf numFmtId="0" fontId="7" fillId="0" borderId="14" xfId="0" applyFont="1" applyBorder="1" applyAlignment="1">
      <alignment horizontal="center" vertical="center" wrapText="1"/>
    </xf>
    <xf numFmtId="0" fontId="5" fillId="0" borderId="0" xfId="0" applyFont="1" applyAlignment="1">
      <alignment horizontal="left" vertical="center" wrapText="1"/>
    </xf>
    <xf numFmtId="0" fontId="5" fillId="0" borderId="14" xfId="0" applyFont="1" applyBorder="1" applyAlignment="1">
      <alignment horizontal="left" vertical="center" wrapText="1"/>
    </xf>
  </cellXfs>
  <cellStyles count="1">
    <cellStyle name="標準" xfId="0" builtinId="0"/>
  </cellStyles>
  <dxfs count="10">
    <dxf>
      <font>
        <color auto="1"/>
      </font>
      <fill>
        <patternFill>
          <bgColor rgb="FFFFC7CE"/>
        </patternFill>
      </fill>
    </dxf>
    <dxf>
      <font>
        <color auto="1"/>
      </font>
      <fill>
        <patternFill>
          <bgColor rgb="FFFFC7CE"/>
        </patternFill>
      </fill>
    </dxf>
    <dxf>
      <fill>
        <patternFill patternType="none">
          <bgColor auto="1"/>
        </patternFill>
      </fill>
    </dxf>
    <dxf>
      <fill>
        <patternFill>
          <bgColor rgb="FFFFC7CE"/>
        </patternFill>
      </fill>
    </dxf>
    <dxf>
      <font>
        <color auto="1"/>
      </font>
      <fill>
        <patternFill>
          <bgColor rgb="FFFFC7CE"/>
        </patternFill>
      </fill>
    </dxf>
    <dxf>
      <font>
        <color auto="1"/>
      </font>
      <fill>
        <patternFill>
          <bgColor rgb="FFFFC7CE"/>
        </patternFill>
      </fill>
    </dxf>
    <dxf>
      <fill>
        <patternFill patternType="none">
          <bgColor auto="1"/>
        </patternFill>
      </fill>
    </dxf>
    <dxf>
      <font>
        <b/>
        <i val="0"/>
      </font>
      <fill>
        <patternFill>
          <bgColor rgb="FFFFFF00"/>
        </patternFill>
      </fill>
    </dxf>
    <dxf>
      <font>
        <b/>
        <i val="0"/>
      </font>
      <fill>
        <patternFill>
          <bgColor rgb="FFFFFF00"/>
        </patternFill>
      </fill>
    </dxf>
    <dxf>
      <font>
        <b/>
        <i val="0"/>
        <color rgb="FFFF0000"/>
      </font>
      <fill>
        <patternFill patternType="none">
          <bgColor auto="1"/>
        </patternFill>
      </fill>
    </dxf>
  </dxfs>
  <tableStyles count="0" defaultTableStyle="TableStyleMedium2" defaultPivotStyle="PivotStyleLight16"/>
  <colors>
    <mruColors>
      <color rgb="FF6600CC"/>
      <color rgb="FFAFEAFF"/>
      <color rgb="FF75DBFF"/>
      <color rgb="FF3FCDFF"/>
      <color rgb="FF99FF99"/>
      <color rgb="FF009900"/>
      <color rgb="FFFFCCFF"/>
      <color rgb="FFFFA3A3"/>
      <color rgb="FFFF99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1876425</xdr:colOff>
      <xdr:row>14</xdr:row>
      <xdr:rowOff>266699</xdr:rowOff>
    </xdr:from>
    <xdr:to>
      <xdr:col>17</xdr:col>
      <xdr:colOff>28574</xdr:colOff>
      <xdr:row>17</xdr:row>
      <xdr:rowOff>19049</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4991100" y="4162424"/>
          <a:ext cx="3552824" cy="581025"/>
        </a:xfrm>
        <a:prstGeom prst="roundRect">
          <a:avLst/>
        </a:prstGeom>
        <a:noFill/>
        <a:ln w="44450"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14</xdr:row>
      <xdr:rowOff>219074</xdr:rowOff>
    </xdr:from>
    <xdr:to>
      <xdr:col>4</xdr:col>
      <xdr:colOff>1162050</xdr:colOff>
      <xdr:row>19</xdr:row>
      <xdr:rowOff>152400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14325" y="4238624"/>
          <a:ext cx="3962400" cy="1133476"/>
        </a:xfrm>
        <a:prstGeom prst="rect">
          <a:avLst/>
        </a:prstGeom>
        <a:solidFill>
          <a:schemeClr val="bg1"/>
        </a:solidFill>
        <a:ln w="2857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00">
              <a:solidFill>
                <a:schemeClr val="tx1"/>
              </a:solidFill>
              <a:latin typeface="+mn-ea"/>
              <a:ea typeface="+mn-ea"/>
            </a:rPr>
            <a:t>【</a:t>
          </a:r>
          <a:r>
            <a:rPr kumimoji="1" lang="ja-JP" altLang="en-US" sz="800">
              <a:solidFill>
                <a:schemeClr val="tx1"/>
              </a:solidFill>
              <a:latin typeface="+mn-ea"/>
              <a:ea typeface="+mn-ea"/>
            </a:rPr>
            <a:t>算出方法について</a:t>
          </a:r>
          <a:r>
            <a:rPr kumimoji="1" lang="en-US" altLang="ja-JP" sz="800">
              <a:solidFill>
                <a:schemeClr val="tx1"/>
              </a:solidFill>
              <a:latin typeface="+mn-ea"/>
              <a:ea typeface="+mn-ea"/>
            </a:rPr>
            <a:t>】</a:t>
          </a:r>
        </a:p>
        <a:p>
          <a:pPr lvl="0" algn="l"/>
          <a:r>
            <a:rPr kumimoji="1" lang="ja-JP" altLang="en-US" sz="800">
              <a:solidFill>
                <a:schemeClr val="tx1"/>
              </a:solidFill>
              <a:latin typeface="+mn-ea"/>
              <a:ea typeface="+mn-ea"/>
            </a:rPr>
            <a:t>*自転車駐車場の規模で、</a:t>
          </a:r>
          <a:r>
            <a:rPr kumimoji="1" lang="en-US" altLang="ja-JP" sz="800">
              <a:solidFill>
                <a:schemeClr val="tx1"/>
              </a:solidFill>
              <a:latin typeface="+mn-ea"/>
              <a:ea typeface="+mn-ea"/>
            </a:rPr>
            <a:t>1</a:t>
          </a:r>
          <a:r>
            <a:rPr kumimoji="1" lang="ja-JP" altLang="en-US" sz="800">
              <a:solidFill>
                <a:schemeClr val="tx1"/>
              </a:solidFill>
              <a:latin typeface="+mn-ea"/>
              <a:ea typeface="+mn-ea"/>
            </a:rPr>
            <a:t>台に満たない端数は切り捨てます。</a:t>
          </a:r>
        </a:p>
        <a:p>
          <a:pPr algn="l"/>
          <a:r>
            <a:rPr kumimoji="1" lang="ja-JP" altLang="en-US" sz="800">
              <a:solidFill>
                <a:schemeClr val="tx1"/>
              </a:solidFill>
              <a:latin typeface="+mn-ea"/>
              <a:ea typeface="+mn-ea"/>
            </a:rPr>
            <a:t>*混合用途施設については、それぞれの用途ごとに算定した自転車駐車場の規模の合計が</a:t>
          </a:r>
          <a:r>
            <a:rPr kumimoji="1" lang="en-US" altLang="ja-JP" sz="800">
              <a:solidFill>
                <a:schemeClr val="tx1"/>
              </a:solidFill>
              <a:latin typeface="+mn-ea"/>
              <a:ea typeface="+mn-ea"/>
            </a:rPr>
            <a:t>20</a:t>
          </a:r>
          <a:r>
            <a:rPr kumimoji="1" lang="ja-JP" altLang="en-US" sz="800">
              <a:solidFill>
                <a:schemeClr val="tx1"/>
              </a:solidFill>
              <a:latin typeface="+mn-ea"/>
              <a:ea typeface="+mn-ea"/>
            </a:rPr>
            <a:t>台以上となる場合に附置義務に該当します。</a:t>
          </a:r>
        </a:p>
        <a:p>
          <a:pPr algn="l"/>
          <a:r>
            <a:rPr kumimoji="1" lang="ja-JP" altLang="en-US" sz="800">
              <a:solidFill>
                <a:schemeClr val="tx1"/>
              </a:solidFill>
              <a:latin typeface="+mn-ea"/>
              <a:ea typeface="+mn-ea"/>
            </a:rPr>
            <a:t>*店舗などの面積が</a:t>
          </a:r>
          <a:r>
            <a:rPr kumimoji="1" lang="en-US" altLang="ja-JP" sz="800">
              <a:solidFill>
                <a:schemeClr val="tx1"/>
              </a:solidFill>
              <a:latin typeface="+mn-ea"/>
              <a:ea typeface="+mn-ea"/>
            </a:rPr>
            <a:t>5,000</a:t>
          </a:r>
          <a:r>
            <a:rPr kumimoji="1" lang="ja-JP" altLang="en-US" sz="800">
              <a:solidFill>
                <a:schemeClr val="tx1"/>
              </a:solidFill>
              <a:latin typeface="+mn-ea"/>
              <a:ea typeface="+mn-ea"/>
            </a:rPr>
            <a:t>平方メートルを超える施設は、</a:t>
          </a:r>
          <a:r>
            <a:rPr kumimoji="1" lang="en-US" altLang="ja-JP" sz="800">
              <a:solidFill>
                <a:schemeClr val="tx1"/>
              </a:solidFill>
              <a:latin typeface="+mn-ea"/>
              <a:ea typeface="+mn-ea"/>
            </a:rPr>
            <a:t>5,000</a:t>
          </a:r>
          <a:r>
            <a:rPr kumimoji="1" lang="ja-JP" altLang="en-US" sz="800">
              <a:solidFill>
                <a:schemeClr val="tx1"/>
              </a:solidFill>
              <a:latin typeface="+mn-ea"/>
              <a:ea typeface="+mn-ea"/>
            </a:rPr>
            <a:t>㎡を超えた部分については、算定した自転車駐車場の規模の</a:t>
          </a:r>
          <a:r>
            <a:rPr kumimoji="1" lang="en-US" altLang="ja-JP" sz="800">
              <a:solidFill>
                <a:schemeClr val="tx1"/>
              </a:solidFill>
              <a:latin typeface="+mn-ea"/>
              <a:ea typeface="+mn-ea"/>
            </a:rPr>
            <a:t>2</a:t>
          </a:r>
          <a:r>
            <a:rPr kumimoji="1" lang="ja-JP" altLang="en-US" sz="800">
              <a:solidFill>
                <a:schemeClr val="tx1"/>
              </a:solidFill>
              <a:latin typeface="+mn-ea"/>
              <a:ea typeface="+mn-ea"/>
            </a:rPr>
            <a:t>分の</a:t>
          </a:r>
          <a:r>
            <a:rPr kumimoji="1" lang="en-US" altLang="ja-JP" sz="800">
              <a:solidFill>
                <a:schemeClr val="tx1"/>
              </a:solidFill>
              <a:latin typeface="+mn-ea"/>
              <a:ea typeface="+mn-ea"/>
            </a:rPr>
            <a:t>1</a:t>
          </a:r>
          <a:r>
            <a:rPr kumimoji="1" lang="ja-JP" altLang="en-US" sz="800">
              <a:solidFill>
                <a:schemeClr val="tx1"/>
              </a:solidFill>
              <a:latin typeface="+mn-ea"/>
              <a:ea typeface="+mn-ea"/>
            </a:rPr>
            <a:t>になります。</a:t>
          </a:r>
        </a:p>
      </xdr:txBody>
    </xdr:sp>
    <xdr:clientData/>
  </xdr:twoCellAnchor>
  <xdr:twoCellAnchor>
    <xdr:from>
      <xdr:col>19</xdr:col>
      <xdr:colOff>85725</xdr:colOff>
      <xdr:row>14</xdr:row>
      <xdr:rowOff>247649</xdr:rowOff>
    </xdr:from>
    <xdr:to>
      <xdr:col>22</xdr:col>
      <xdr:colOff>390525</xdr:colOff>
      <xdr:row>18</xdr:row>
      <xdr:rowOff>57150</xdr:rowOff>
    </xdr:to>
    <xdr:sp macro="" textlink="">
      <xdr:nvSpPr>
        <xdr:cNvPr id="4" name="正方形/長方形 3">
          <a:extLst>
            <a:ext uri="{FF2B5EF4-FFF2-40B4-BE49-F238E27FC236}">
              <a16:creationId xmlns:a16="http://schemas.microsoft.com/office/drawing/2014/main" id="{C9815401-1FE8-49B4-BABA-E76C6E693338}"/>
            </a:ext>
          </a:extLst>
        </xdr:cNvPr>
        <xdr:cNvSpPr/>
      </xdr:nvSpPr>
      <xdr:spPr>
        <a:xfrm>
          <a:off x="11353800" y="4143374"/>
          <a:ext cx="2362200" cy="733426"/>
        </a:xfrm>
        <a:prstGeom prst="rect">
          <a:avLst/>
        </a:prstGeom>
        <a:solidFill>
          <a:schemeClr val="accent1">
            <a:lumMod val="20000"/>
            <a:lumOff val="80000"/>
          </a:schemeClr>
        </a:solidFill>
        <a:ln w="28575" cmpd="dbl">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lvl="0" algn="l"/>
          <a:r>
            <a:rPr kumimoji="1" lang="ja-JP" altLang="en-US" sz="900" b="1">
              <a:solidFill>
                <a:sysClr val="windowText" lastClr="000000"/>
              </a:solidFill>
              <a:latin typeface="+mn-ea"/>
              <a:ea typeface="+mn-ea"/>
            </a:rPr>
            <a:t>*店舗面積等のコメントを消したい場合は、指定区域選択用セルにカーソルを移動させてください。</a:t>
          </a:r>
        </a:p>
      </xdr:txBody>
    </xdr:sp>
    <xdr:clientData/>
  </xdr:twoCellAnchor>
  <xdr:twoCellAnchor>
    <xdr:from>
      <xdr:col>5</xdr:col>
      <xdr:colOff>0</xdr:colOff>
      <xdr:row>5</xdr:row>
      <xdr:rowOff>266700</xdr:rowOff>
    </xdr:from>
    <xdr:to>
      <xdr:col>6</xdr:col>
      <xdr:colOff>0</xdr:colOff>
      <xdr:row>14</xdr:row>
      <xdr:rowOff>9525</xdr:rowOff>
    </xdr:to>
    <xdr:sp macro="" textlink="">
      <xdr:nvSpPr>
        <xdr:cNvPr id="5" name="正方形/長方形 4">
          <a:extLst>
            <a:ext uri="{FF2B5EF4-FFF2-40B4-BE49-F238E27FC236}">
              <a16:creationId xmlns:a16="http://schemas.microsoft.com/office/drawing/2014/main" id="{CC1075EA-7EB2-AAE5-34EA-97C1E341819D}"/>
            </a:ext>
          </a:extLst>
        </xdr:cNvPr>
        <xdr:cNvSpPr/>
      </xdr:nvSpPr>
      <xdr:spPr>
        <a:xfrm>
          <a:off x="6762750" y="1724025"/>
          <a:ext cx="657225" cy="2409825"/>
        </a:xfrm>
        <a:prstGeom prst="rect">
          <a:avLst/>
        </a:prstGeom>
        <a:noFill/>
        <a:ln w="44450" cmpd="dbl">
          <a:solidFill>
            <a:srgbClr val="6600C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2</xdr:row>
      <xdr:rowOff>1</xdr:rowOff>
    </xdr:from>
    <xdr:to>
      <xdr:col>3</xdr:col>
      <xdr:colOff>0</xdr:colOff>
      <xdr:row>3</xdr:row>
      <xdr:rowOff>9526</xdr:rowOff>
    </xdr:to>
    <xdr:sp macro="" textlink="">
      <xdr:nvSpPr>
        <xdr:cNvPr id="7" name="正方形/長方形 6">
          <a:extLst>
            <a:ext uri="{FF2B5EF4-FFF2-40B4-BE49-F238E27FC236}">
              <a16:creationId xmlns:a16="http://schemas.microsoft.com/office/drawing/2014/main" id="{B6A36F02-D051-4265-AFFE-EACF66F2D534}"/>
            </a:ext>
          </a:extLst>
        </xdr:cNvPr>
        <xdr:cNvSpPr/>
      </xdr:nvSpPr>
      <xdr:spPr>
        <a:xfrm>
          <a:off x="457200" y="781051"/>
          <a:ext cx="1571625" cy="285750"/>
        </a:xfrm>
        <a:prstGeom prst="rect">
          <a:avLst/>
        </a:prstGeom>
        <a:noFill/>
        <a:ln w="44450" cmpd="dbl">
          <a:solidFill>
            <a:srgbClr val="6600C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2"/>
  <sheetViews>
    <sheetView showGridLines="0" tabSelected="1" zoomScaleNormal="100" zoomScaleSheetLayoutView="100" workbookViewId="0">
      <pane ySplit="6" topLeftCell="A7" activePane="bottomLeft" state="frozen"/>
      <selection pane="bottomLeft" activeCell="C3" sqref="C3"/>
    </sheetView>
  </sheetViews>
  <sheetFormatPr defaultRowHeight="21.95" customHeight="1" x14ac:dyDescent="0.4"/>
  <cols>
    <col min="1" max="1" width="2.375" style="4" customWidth="1"/>
    <col min="2" max="2" width="3.625" style="4" customWidth="1"/>
    <col min="3" max="3" width="20.625" style="4" customWidth="1"/>
    <col min="4" max="4" width="37.25" style="4" customWidth="1"/>
    <col min="5" max="5" width="24.875" style="4" customWidth="1"/>
    <col min="6" max="6" width="8.625" style="4" customWidth="1"/>
    <col min="7" max="7" width="3.625" style="4" customWidth="1"/>
    <col min="8" max="8" width="7.625" style="4" hidden="1" customWidth="1"/>
    <col min="9" max="9" width="3.625" style="4" hidden="1" customWidth="1"/>
    <col min="10" max="10" width="7.625" style="4" hidden="1" customWidth="1"/>
    <col min="11" max="11" width="3.625" style="4" hidden="1" customWidth="1"/>
    <col min="12" max="12" width="7.625" style="4" customWidth="1"/>
    <col min="13" max="13" width="3.625" style="4" customWidth="1"/>
    <col min="14" max="14" width="7.625" style="4" customWidth="1"/>
    <col min="15" max="15" width="3.625" style="4" customWidth="1"/>
    <col min="16" max="16" width="7.625" style="4" customWidth="1"/>
    <col min="17" max="17" width="3.625" style="4" customWidth="1"/>
    <col min="18" max="18" width="2.5" style="4" customWidth="1"/>
    <col min="19" max="19" width="10.625" style="4" customWidth="1"/>
    <col min="20" max="16384" width="9" style="4"/>
  </cols>
  <sheetData>
    <row r="1" spans="1:23" ht="39.950000000000003" customHeight="1" x14ac:dyDescent="0.4">
      <c r="A1" s="43" t="s">
        <v>37</v>
      </c>
      <c r="B1" s="43"/>
      <c r="C1" s="43"/>
      <c r="D1" s="43"/>
      <c r="E1" s="43"/>
      <c r="F1" s="43"/>
      <c r="G1" s="43"/>
      <c r="H1" s="43"/>
      <c r="I1" s="43"/>
      <c r="J1" s="43"/>
      <c r="K1" s="43"/>
      <c r="L1" s="43"/>
      <c r="M1" s="43"/>
      <c r="N1" s="43"/>
      <c r="O1" s="43"/>
      <c r="P1" s="43"/>
      <c r="Q1" s="43"/>
      <c r="R1" s="43"/>
      <c r="S1" s="43"/>
    </row>
    <row r="2" spans="1:23" ht="21.95" customHeight="1" thickBot="1" x14ac:dyDescent="0.45">
      <c r="A2" s="17" t="s">
        <v>12</v>
      </c>
      <c r="B2" s="18" t="s">
        <v>51</v>
      </c>
    </row>
    <row r="3" spans="1:23" ht="21.95" customHeight="1" thickTop="1" thickBot="1" x14ac:dyDescent="0.45">
      <c r="C3" s="23"/>
      <c r="D3" s="4" t="s">
        <v>66</v>
      </c>
    </row>
    <row r="4" spans="1:23" ht="9.9499999999999993" customHeight="1" thickTop="1" x14ac:dyDescent="0.4">
      <c r="C4" s="18"/>
      <c r="D4" s="18"/>
      <c r="E4" s="18"/>
      <c r="I4" s="19"/>
      <c r="K4" s="20"/>
      <c r="L4" s="52" t="str">
        <f>IF(AND(OR($J7&gt;0,$J8&gt;0,$J9&gt;0,$J10&gt;0,$J11&gt;0),$J12=0),コメント!$A5,"")</f>
        <v/>
      </c>
      <c r="M4" s="52"/>
      <c r="N4" s="52"/>
      <c r="O4" s="52"/>
      <c r="P4" s="52"/>
      <c r="Q4" s="52"/>
      <c r="R4" s="52"/>
      <c r="S4" s="52"/>
    </row>
    <row r="5" spans="1:23" ht="21.95" customHeight="1" x14ac:dyDescent="0.4">
      <c r="A5" s="17" t="s">
        <v>13</v>
      </c>
      <c r="B5" s="18" t="s">
        <v>50</v>
      </c>
      <c r="H5" s="50" t="s">
        <v>42</v>
      </c>
      <c r="I5" s="51"/>
      <c r="J5" s="51"/>
      <c r="K5" s="51"/>
      <c r="L5" s="53"/>
      <c r="M5" s="53"/>
      <c r="N5" s="53"/>
      <c r="O5" s="53"/>
      <c r="P5" s="53"/>
      <c r="Q5" s="53"/>
      <c r="R5" s="53"/>
      <c r="S5" s="53"/>
    </row>
    <row r="6" spans="1:23" ht="21.95" customHeight="1" x14ac:dyDescent="0.4">
      <c r="B6" s="29" t="s">
        <v>14</v>
      </c>
      <c r="C6" s="30"/>
      <c r="D6" s="15" t="s">
        <v>52</v>
      </c>
      <c r="E6" s="5" t="s">
        <v>24</v>
      </c>
      <c r="F6" s="29" t="s">
        <v>34</v>
      </c>
      <c r="G6" s="30"/>
      <c r="H6" s="31" t="s">
        <v>17</v>
      </c>
      <c r="I6" s="32"/>
      <c r="J6" s="31" t="s">
        <v>18</v>
      </c>
      <c r="K6" s="32"/>
      <c r="L6" s="41" t="s">
        <v>17</v>
      </c>
      <c r="M6" s="42"/>
      <c r="N6" s="41" t="s">
        <v>18</v>
      </c>
      <c r="O6" s="42"/>
      <c r="P6" s="29" t="s">
        <v>38</v>
      </c>
      <c r="Q6" s="36"/>
      <c r="R6" s="36"/>
      <c r="S6" s="30"/>
    </row>
    <row r="7" spans="1:23" ht="39.950000000000003" customHeight="1" x14ac:dyDescent="0.4">
      <c r="B7" s="44" t="s">
        <v>41</v>
      </c>
      <c r="C7" s="6" t="s">
        <v>53</v>
      </c>
      <c r="D7" s="6" t="s">
        <v>56</v>
      </c>
      <c r="E7" s="6" t="s">
        <v>25</v>
      </c>
      <c r="F7" s="24"/>
      <c r="G7" s="7" t="s">
        <v>16</v>
      </c>
      <c r="H7" s="8">
        <f>IF($J7=0,IF(F7&gt;5000,ROUNDDOWN((($F7-5000)/30)+333,0),ROUNDDOWN($F7/15,0)),0)</f>
        <v>0</v>
      </c>
      <c r="I7" s="7" t="s">
        <v>22</v>
      </c>
      <c r="J7" s="8">
        <f>IF(OR($C$3="第一種低層住居専用地域",$C$3="第二種低層住居専用地域",$F7/15&lt;20),IF($F7&gt;5000,ROUNDDOWN((($F7-5000)/30)+333,0),ROUNDDOWN($F7/15,0)),0)</f>
        <v>0</v>
      </c>
      <c r="K7" s="9" t="s">
        <v>22</v>
      </c>
      <c r="L7" s="8">
        <f>IF($J$12=0,$H7+$J7,$H7)</f>
        <v>0</v>
      </c>
      <c r="M7" s="7" t="s">
        <v>22</v>
      </c>
      <c r="N7" s="8">
        <f>IF($J$12=0,0,$J7)</f>
        <v>0</v>
      </c>
      <c r="O7" s="9" t="s">
        <v>22</v>
      </c>
      <c r="P7" s="8" t="s">
        <v>43</v>
      </c>
      <c r="Q7" s="10"/>
      <c r="R7" s="10"/>
      <c r="S7" s="7"/>
    </row>
    <row r="8" spans="1:23" ht="21.95" customHeight="1" x14ac:dyDescent="0.4">
      <c r="B8" s="45"/>
      <c r="C8" s="11" t="s">
        <v>54</v>
      </c>
      <c r="D8" s="6" t="s">
        <v>57</v>
      </c>
      <c r="E8" s="11" t="s">
        <v>26</v>
      </c>
      <c r="F8" s="24"/>
      <c r="G8" s="7" t="s">
        <v>15</v>
      </c>
      <c r="H8" s="8">
        <f>IF($J8=0,IF(F8&gt;5000,ROUNDDOWN((($F8-5000)/40)+250,0),ROUNDDOWN($F8/20,0)),0)</f>
        <v>0</v>
      </c>
      <c r="I8" s="7" t="s">
        <v>22</v>
      </c>
      <c r="J8" s="8">
        <f>IF(OR($C$3="第一種低層住居専用地域",$C$3="第二種低層住居専用地域",$F8/20&lt;20),IF($F8&gt;5000,ROUNDDOWN((($F8-5000)/40)+250,0),ROUNDDOWN($F8/20,0)),0)</f>
        <v>0</v>
      </c>
      <c r="K8" s="9" t="s">
        <v>22</v>
      </c>
      <c r="L8" s="8">
        <f t="shared" ref="L8:L11" si="0">IF($J$12=0,$H8+$J8,$H8)</f>
        <v>0</v>
      </c>
      <c r="M8" s="7" t="s">
        <v>22</v>
      </c>
      <c r="N8" s="8">
        <f t="shared" ref="N8:N11" si="1">IF($J$12=0,0,$J8)</f>
        <v>0</v>
      </c>
      <c r="O8" s="9" t="s">
        <v>22</v>
      </c>
      <c r="P8" s="8" t="s">
        <v>44</v>
      </c>
      <c r="Q8" s="10"/>
      <c r="R8" s="10"/>
      <c r="S8" s="7"/>
    </row>
    <row r="9" spans="1:23" ht="21.95" customHeight="1" x14ac:dyDescent="0.4">
      <c r="B9" s="45"/>
      <c r="C9" s="11" t="s">
        <v>55</v>
      </c>
      <c r="D9" s="6" t="s">
        <v>58</v>
      </c>
      <c r="E9" s="11" t="s">
        <v>27</v>
      </c>
      <c r="F9" s="24"/>
      <c r="G9" s="7" t="s">
        <v>15</v>
      </c>
      <c r="H9" s="8">
        <f>IF($J9=0,IF(F9&gt;5000,ROUNDDOWN((($F9-5000)/20)+500,0),ROUNDDOWN($F9/10,0)),0)</f>
        <v>0</v>
      </c>
      <c r="I9" s="7" t="s">
        <v>22</v>
      </c>
      <c r="J9" s="8">
        <f>IF(OR($C$3="第一種低層住居専用地域",$C$3="第二種低層住居専用地域",$F9/10&lt;20),IF($F9&gt;5000,ROUNDDOWN((($F9-5000)/20)+500,0),ROUNDDOWN($F9/10,0)),0)</f>
        <v>0</v>
      </c>
      <c r="K9" s="9" t="s">
        <v>22</v>
      </c>
      <c r="L9" s="8">
        <f t="shared" si="0"/>
        <v>0</v>
      </c>
      <c r="M9" s="7" t="s">
        <v>22</v>
      </c>
      <c r="N9" s="8">
        <f t="shared" si="1"/>
        <v>0</v>
      </c>
      <c r="O9" s="9" t="s">
        <v>22</v>
      </c>
      <c r="P9" s="8" t="s">
        <v>45</v>
      </c>
      <c r="Q9" s="10"/>
      <c r="R9" s="10"/>
      <c r="S9" s="7"/>
    </row>
    <row r="10" spans="1:23" ht="21.95" customHeight="1" x14ac:dyDescent="0.4">
      <c r="B10" s="45"/>
      <c r="C10" s="11" t="s">
        <v>19</v>
      </c>
      <c r="D10" s="6" t="s">
        <v>61</v>
      </c>
      <c r="E10" s="11" t="s">
        <v>28</v>
      </c>
      <c r="F10" s="24"/>
      <c r="G10" s="7" t="s">
        <v>15</v>
      </c>
      <c r="H10" s="8">
        <f>IF($J10=0,IF(F10&gt;5000,ROUNDDOWN((($F10-5000)/50)+200,0),ROUNDDOWN($F10/25,0)),0)</f>
        <v>0</v>
      </c>
      <c r="I10" s="7" t="s">
        <v>22</v>
      </c>
      <c r="J10" s="8">
        <f>IF(OR($C$3="第一種低層住居専用地域",$C$3="第二種低層住居専用地域",$F10/25&lt;20),IF($F10&gt;5000,ROUNDDOWN((($F10-5000)/50)+200,0),ROUNDDOWN($F10/25,0)),0)</f>
        <v>0</v>
      </c>
      <c r="K10" s="9" t="s">
        <v>22</v>
      </c>
      <c r="L10" s="8">
        <f t="shared" si="0"/>
        <v>0</v>
      </c>
      <c r="M10" s="7" t="s">
        <v>22</v>
      </c>
      <c r="N10" s="8">
        <f t="shared" si="1"/>
        <v>0</v>
      </c>
      <c r="O10" s="9" t="s">
        <v>22</v>
      </c>
      <c r="P10" s="8" t="s">
        <v>46</v>
      </c>
      <c r="Q10" s="10"/>
      <c r="R10" s="10"/>
      <c r="S10" s="7"/>
      <c r="W10" s="4" t="s">
        <v>49</v>
      </c>
    </row>
    <row r="11" spans="1:23" ht="21.95" customHeight="1" x14ac:dyDescent="0.4">
      <c r="B11" s="46"/>
      <c r="C11" s="11" t="s">
        <v>20</v>
      </c>
      <c r="D11" s="6" t="s">
        <v>59</v>
      </c>
      <c r="E11" s="11" t="s">
        <v>25</v>
      </c>
      <c r="F11" s="24"/>
      <c r="G11" s="7" t="s">
        <v>15</v>
      </c>
      <c r="H11" s="8">
        <f>IF($J11=0,IF(F11&gt;5000,ROUNDDOWN((($F11-5000)/30)+333,0),ROUNDDOWN($F11/15,0)),0)</f>
        <v>0</v>
      </c>
      <c r="I11" s="7" t="s">
        <v>22</v>
      </c>
      <c r="J11" s="8">
        <f>IF(OR($C$3="第一種低層住居専用地域",$C$3="第二種低層住居専用地域",$F11/15&lt;20),IF($F11&gt;5000,ROUNDDOWN((($F11-5000)/30)+333,0),ROUNDDOWN($F11/15,0)),0)</f>
        <v>0</v>
      </c>
      <c r="K11" s="9" t="s">
        <v>22</v>
      </c>
      <c r="L11" s="8">
        <f t="shared" si="0"/>
        <v>0</v>
      </c>
      <c r="M11" s="7" t="s">
        <v>22</v>
      </c>
      <c r="N11" s="8">
        <f t="shared" si="1"/>
        <v>0</v>
      </c>
      <c r="O11" s="9" t="s">
        <v>22</v>
      </c>
      <c r="P11" s="8" t="s">
        <v>47</v>
      </c>
      <c r="Q11" s="10"/>
      <c r="R11" s="10"/>
      <c r="S11" s="7"/>
    </row>
    <row r="12" spans="1:23" ht="21.95" hidden="1" customHeight="1" x14ac:dyDescent="0.4">
      <c r="C12" s="12" t="s">
        <v>21</v>
      </c>
      <c r="D12" s="16" t="s">
        <v>21</v>
      </c>
      <c r="E12" s="12"/>
      <c r="F12" s="25"/>
      <c r="G12" s="7"/>
      <c r="H12" s="13">
        <f>IF(OR($C$3="第一種低層住居専用地域",$C$3="第二種低層住居専用地域",(SUM($H7:$J11))&lt;20),SUM($H7:$H11),SUM($H7:$J11))</f>
        <v>0</v>
      </c>
      <c r="I12" s="14" t="s">
        <v>22</v>
      </c>
      <c r="J12" s="13">
        <f>IF(OR($C$3="第一種低層住居専用地域",$C$3="第二種低層住居専用地域",(SUM($H7:$J11))&lt;20),SUM($J7:$J11),0)</f>
        <v>0</v>
      </c>
      <c r="K12" s="14" t="s">
        <v>22</v>
      </c>
      <c r="L12" s="13">
        <f>H12</f>
        <v>0</v>
      </c>
      <c r="M12" s="14" t="s">
        <v>22</v>
      </c>
      <c r="N12" s="13">
        <f>J12</f>
        <v>0</v>
      </c>
      <c r="O12" s="14" t="s">
        <v>22</v>
      </c>
      <c r="P12" s="8"/>
      <c r="Q12" s="10"/>
      <c r="R12" s="10"/>
      <c r="S12" s="7"/>
    </row>
    <row r="13" spans="1:23" ht="21.95" customHeight="1" x14ac:dyDescent="0.4">
      <c r="B13" s="47" t="s">
        <v>65</v>
      </c>
      <c r="C13" s="11" t="s">
        <v>62</v>
      </c>
      <c r="D13" s="6" t="s">
        <v>60</v>
      </c>
      <c r="E13" s="11" t="s">
        <v>29</v>
      </c>
      <c r="F13" s="26"/>
      <c r="G13" s="7" t="s">
        <v>23</v>
      </c>
      <c r="H13" s="34"/>
      <c r="I13" s="35"/>
      <c r="J13" s="34"/>
      <c r="K13" s="35"/>
      <c r="L13" s="34"/>
      <c r="M13" s="35"/>
      <c r="N13" s="8">
        <f>IF($F13="",0,$F13)</f>
        <v>0</v>
      </c>
      <c r="O13" s="9" t="s">
        <v>22</v>
      </c>
      <c r="P13" s="37"/>
      <c r="Q13" s="38"/>
      <c r="R13" s="38"/>
      <c r="S13" s="39"/>
    </row>
    <row r="14" spans="1:23" ht="39.950000000000003" customHeight="1" x14ac:dyDescent="0.4">
      <c r="B14" s="48"/>
      <c r="C14" s="6" t="s">
        <v>63</v>
      </c>
      <c r="D14" s="6" t="s">
        <v>64</v>
      </c>
      <c r="E14" s="6" t="s">
        <v>30</v>
      </c>
      <c r="F14" s="24"/>
      <c r="G14" s="7" t="s">
        <v>16</v>
      </c>
      <c r="H14" s="34"/>
      <c r="I14" s="35"/>
      <c r="J14" s="34"/>
      <c r="K14" s="35"/>
      <c r="L14" s="34"/>
      <c r="M14" s="35"/>
      <c r="N14" s="8">
        <f>IF($F14&gt;5000,ROUNDDOWN((($F14-5000)/50)+200,0),ROUNDDOWN($F14/25,0))</f>
        <v>0</v>
      </c>
      <c r="O14" s="7" t="s">
        <v>22</v>
      </c>
      <c r="P14" s="34"/>
      <c r="Q14" s="40"/>
      <c r="R14" s="40"/>
      <c r="S14" s="35"/>
    </row>
    <row r="16" spans="1:23" ht="21.95" customHeight="1" x14ac:dyDescent="0.4">
      <c r="H16" s="33"/>
      <c r="I16" s="33"/>
      <c r="J16" s="33"/>
      <c r="K16" s="33"/>
      <c r="L16" s="33" t="s">
        <v>17</v>
      </c>
      <c r="M16" s="33"/>
      <c r="N16" s="33" t="s">
        <v>18</v>
      </c>
      <c r="O16" s="33"/>
      <c r="P16" s="33" t="s">
        <v>31</v>
      </c>
      <c r="Q16" s="33"/>
    </row>
    <row r="17" spans="3:19" ht="21.95" customHeight="1" x14ac:dyDescent="0.4">
      <c r="F17" s="33" t="s">
        <v>40</v>
      </c>
      <c r="G17" s="33"/>
      <c r="H17" s="21"/>
      <c r="I17" s="21"/>
      <c r="J17" s="21"/>
      <c r="K17" s="21"/>
      <c r="L17" s="21">
        <f>L12</f>
        <v>0</v>
      </c>
      <c r="M17" s="21" t="s">
        <v>32</v>
      </c>
      <c r="N17" s="21">
        <f>SUM(N12:N14)</f>
        <v>0</v>
      </c>
      <c r="O17" s="21" t="s">
        <v>33</v>
      </c>
      <c r="P17" s="21">
        <f>L17+N17</f>
        <v>0</v>
      </c>
      <c r="Q17" s="21" t="s">
        <v>22</v>
      </c>
    </row>
    <row r="18" spans="3:19" ht="8.1" customHeight="1" x14ac:dyDescent="0.4">
      <c r="C18" s="18"/>
      <c r="D18" s="18"/>
      <c r="E18" s="18"/>
    </row>
    <row r="19" spans="3:19" ht="21.95" customHeight="1" x14ac:dyDescent="0.4">
      <c r="C19" s="22"/>
      <c r="D19" s="22"/>
      <c r="F19" s="49" t="str">
        <f>IF(AND($C$3="",$P$17&gt;0),コメント!A1,"")</f>
        <v/>
      </c>
      <c r="G19" s="49"/>
      <c r="H19" s="49"/>
      <c r="I19" s="49"/>
      <c r="J19" s="49"/>
      <c r="K19" s="49"/>
      <c r="L19" s="49"/>
      <c r="M19" s="49"/>
      <c r="N19" s="49"/>
      <c r="O19" s="49"/>
      <c r="P19" s="49"/>
      <c r="Q19" s="49"/>
      <c r="R19" s="20"/>
    </row>
    <row r="20" spans="3:19" ht="21.95" customHeight="1" x14ac:dyDescent="0.4">
      <c r="C20" s="22"/>
      <c r="D20" s="22"/>
      <c r="F20" s="49"/>
      <c r="G20" s="49"/>
      <c r="H20" s="49"/>
      <c r="I20" s="49"/>
      <c r="J20" s="49"/>
      <c r="K20" s="49"/>
      <c r="L20" s="49"/>
      <c r="M20" s="49"/>
      <c r="N20" s="49"/>
      <c r="O20" s="49"/>
      <c r="P20" s="49"/>
      <c r="Q20" s="49"/>
      <c r="R20" s="20"/>
    </row>
    <row r="21" spans="3:19" ht="11.25" customHeight="1" x14ac:dyDescent="0.4">
      <c r="C21" s="28" t="str">
        <f>IF(N13&gt;=20,コメント!$A2,"")</f>
        <v/>
      </c>
      <c r="D21" s="28"/>
      <c r="E21" s="28"/>
      <c r="F21" s="28"/>
      <c r="G21" s="28"/>
      <c r="H21" s="28"/>
      <c r="I21" s="28"/>
      <c r="J21" s="28"/>
      <c r="K21" s="28"/>
      <c r="L21" s="28"/>
      <c r="M21" s="28"/>
      <c r="N21" s="28"/>
      <c r="O21" s="28"/>
      <c r="P21" s="28"/>
      <c r="Q21" s="28"/>
    </row>
    <row r="22" spans="3:19" ht="98.25" customHeight="1" x14ac:dyDescent="0.4">
      <c r="C22" s="27" t="str">
        <f>IF(L17&gt;0,コメント!A3,IF(AND(L17=0,N17&gt;0),コメント!A4,""))</f>
        <v/>
      </c>
      <c r="D22" s="27"/>
      <c r="E22" s="27"/>
      <c r="F22" s="27"/>
      <c r="G22" s="27"/>
      <c r="H22" s="27"/>
      <c r="I22" s="27"/>
      <c r="J22" s="27"/>
      <c r="K22" s="27"/>
      <c r="L22" s="27"/>
      <c r="M22" s="27"/>
      <c r="N22" s="27"/>
      <c r="O22" s="27"/>
      <c r="P22" s="27"/>
      <c r="Q22" s="27"/>
      <c r="R22" s="19"/>
      <c r="S22" s="19"/>
    </row>
  </sheetData>
  <sheetProtection algorithmName="SHA-512" hashValue="Ef6yBiJN7ZDmlcn9rBM/p8/LdvdsOqIoyXxdhlVcJbxYxK9VFWBP9FfCvSQpuuR+9U3cGWTGXVi/gaFpiNAFAg==" saltValue="AA/Afl/lMEoEoLU4MARwkg==" spinCount="100000" sheet="1" objects="1" scenarios="1" selectLockedCells="1"/>
  <mergeCells count="29">
    <mergeCell ref="A1:S1"/>
    <mergeCell ref="B7:B11"/>
    <mergeCell ref="B13:B14"/>
    <mergeCell ref="F17:G17"/>
    <mergeCell ref="F19:Q20"/>
    <mergeCell ref="B6:C6"/>
    <mergeCell ref="L14:M14"/>
    <mergeCell ref="L16:M16"/>
    <mergeCell ref="N16:O16"/>
    <mergeCell ref="J13:K13"/>
    <mergeCell ref="J14:K14"/>
    <mergeCell ref="H5:K5"/>
    <mergeCell ref="L4:S5"/>
    <mergeCell ref="C22:Q22"/>
    <mergeCell ref="C21:Q21"/>
    <mergeCell ref="F6:G6"/>
    <mergeCell ref="H6:I6"/>
    <mergeCell ref="J6:K6"/>
    <mergeCell ref="H16:I16"/>
    <mergeCell ref="J16:K16"/>
    <mergeCell ref="P16:Q16"/>
    <mergeCell ref="H13:I13"/>
    <mergeCell ref="H14:I14"/>
    <mergeCell ref="P6:S6"/>
    <mergeCell ref="P13:S13"/>
    <mergeCell ref="P14:S14"/>
    <mergeCell ref="L6:M6"/>
    <mergeCell ref="N6:O6"/>
    <mergeCell ref="L13:M13"/>
  </mergeCells>
  <phoneticPr fontId="1"/>
  <conditionalFormatting sqref="C21:D21">
    <cfRule type="containsText" dxfId="9" priority="11" operator="containsText" text="注意事項">
      <formula>NOT(ISERROR(SEARCH("注意事項",C21)))</formula>
    </cfRule>
  </conditionalFormatting>
  <conditionalFormatting sqref="C22:Q22">
    <cfRule type="containsText" dxfId="8" priority="2" operator="containsText" text="【努力義務該当】">
      <formula>NOT(ISERROR(SEARCH("【努力義務該当】",C22)))</formula>
    </cfRule>
    <cfRule type="containsText" dxfId="7" priority="3" operator="containsText" text="【附置義務該当】">
      <formula>NOT(ISERROR(SEARCH("【附置義務該当】",C22)))</formula>
    </cfRule>
  </conditionalFormatting>
  <conditionalFormatting sqref="H7:H11">
    <cfRule type="expression" dxfId="6" priority="15" stopIfTrue="1">
      <formula>$H7=""</formula>
    </cfRule>
    <cfRule type="expression" dxfId="5" priority="17">
      <formula>$H7&gt;=1</formula>
    </cfRule>
  </conditionalFormatting>
  <conditionalFormatting sqref="J7:J14">
    <cfRule type="expression" priority="14" stopIfTrue="1">
      <formula>$J7=""</formula>
    </cfRule>
    <cfRule type="cellIs" dxfId="4" priority="16" operator="greaterThanOrEqual">
      <formula>1</formula>
    </cfRule>
  </conditionalFormatting>
  <conditionalFormatting sqref="K4:L4">
    <cfRule type="containsText" dxfId="3" priority="8" operator="containsText" text="【附置義務台数に加算】">
      <formula>NOT(ISERROR(SEARCH("【附置義務台数に加算】",K4)))</formula>
    </cfRule>
  </conditionalFormatting>
  <conditionalFormatting sqref="L7:L11">
    <cfRule type="expression" dxfId="2" priority="5" stopIfTrue="1">
      <formula>$L7=""</formula>
    </cfRule>
    <cfRule type="expression" dxfId="1" priority="7">
      <formula>$L7&gt;=1</formula>
    </cfRule>
  </conditionalFormatting>
  <conditionalFormatting sqref="N7:N14">
    <cfRule type="expression" priority="4" stopIfTrue="1">
      <formula>$N7=""</formula>
    </cfRule>
    <cfRule type="cellIs" dxfId="0" priority="6" operator="greaterThanOrEqual">
      <formula>1</formula>
    </cfRule>
  </conditionalFormatting>
  <dataValidations count="7">
    <dataValidation allowBlank="1" showInputMessage="1" showErrorMessage="1" promptTitle="【店舗面積】" prompt="売場(承り所、飲食店の客席・厨房及び待合室を含む)、売場間の通路、ショーウィンドウ、ショールーム、サービス部門、物品の加工修理場及びこれらに類するものの床面積を指します。_x000a_階段、エスカレーター、エレベーター、上空通路、地下通路、休憩室、電話室、トイレ、屋上、喫煙室、駐車場、風除室などで、間仕切り等で区分されている顧客が来集の目的としない場所、従業員等の施設（更衣室、食堂）、事務室、倉庫などは除きます。" sqref="F7" xr:uid="{00000000-0002-0000-0100-000000000000}"/>
    <dataValidation allowBlank="1" showInputMessage="1" showErrorMessage="1" promptTitle="【店舗面積】" prompt="銀行室、待合室、応接室、貸し金庫、ショーウィンドウ及びこれらに類するものの床面積を指します。_x000a_階段、エスカレーター、エレベーター、上空通路、地下通路、休憩室、電話室、トイレ、屋上、喫煙室、駐車場、風除室などで、間仕切り等で区分されている顧客が来集の目的としない場所、従業員等の施設（更衣室、食堂）、事務室、倉庫などは除きます。" sqref="F8" xr:uid="{00000000-0002-0000-0100-000001000000}"/>
    <dataValidation allowBlank="1" showInputMessage="1" showErrorMessage="1" promptTitle="【店舗面積】" prompt="遊技室、景品交換所、受付及びこれらに類するものの床面積を指します。_x000a_階段、エスカレーター、エレベーター、上空通路、地下通路、休憩室、電話室、トイレ、屋上、喫煙室、駐車場、風除室などで、間仕切り等で区分されている顧客が来集の目的としない場所、従業員等の施設（更衣室、食堂）、事務室、倉庫などは除きます。" sqref="F9" xr:uid="{00000000-0002-0000-0100-000002000000}"/>
    <dataValidation allowBlank="1" showInputMessage="1" showErrorMessage="1" promptTitle="【運動場面積】" prompt="競技室、運動場、練習場、マッサージ室、更衣室、浴室、シャワー室、休憩室、観覧席及びこれらに類するものの床面積を指します。_x000a_階段、エスカレーター、エレベーター、上空通路、地下通路、休憩室、電話室、トイレ、屋上、喫煙室、駐車場、風除室などで、間仕切り等で区分されている顧客が来集の目的としない場所、従業員等の施設（更衣室、食堂）、事務室、倉庫などは除きます。" sqref="F10" xr:uid="{00000000-0002-0000-0100-000003000000}"/>
    <dataValidation allowBlank="1" showInputMessage="1" showErrorMessage="1" promptTitle="【教室面積】" prompt="教室、講堂、実習室、図書室、資料室及びこれらに類するものの床面積を指します。_x000a_なお、施設の用途が「学校」の場合は、別途窓口までご相談ください。" sqref="F11" xr:uid="{00000000-0002-0000-0100-000004000000}"/>
    <dataValidation allowBlank="1" showInputMessage="1" showErrorMessage="1" promptTitle="【算定すべき場所の事例】" prompt="事務所　……　事務所面積_x000a_保育所　……　保育室を全部足した面積_x000a_病院・診療所　……　待合室を全部足した面積_x000a_福祉施設（老人ホーム・デイサービスなど）……　リクレーションルーム等（無い場合は共同のリビングルーム等）の面積_x000a_教会　……　ミサを行う場所の面積_x000a_神社　……　拝殿などの人が集まる場所の面積_x000a_トランクルーム（倉庫業を営まない倉庫など）……　トランクルームの面積" sqref="F14" xr:uid="{00000000-0002-0000-0100-000005000000}"/>
    <dataValidation allowBlank="1" showInputMessage="1" showErrorMessage="1" promptTitle="【算定方法】" prompt="集合住宅（共同住宅、寄宿舎、長屋など）は、１戸につき１台以上。_x000a_なお、寄宿舎は一人分の部屋を1戸とする。_x000a_また、シェアハウスは寄宿舎に該当する。" sqref="F13" xr:uid="{00000000-0002-0000-0100-000006000000}"/>
  </dataValidations>
  <printOptions horizontalCentered="1" verticalCentered="1"/>
  <pageMargins left="0.31496062992125984" right="0.31496062992125984" top="0.39370078740157483" bottom="0.15748031496062992" header="0.31496062992125984" footer="0.15748031496062992"/>
  <pageSetup paperSize="9" scale="87"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7000000}">
          <x14:formula1>
            <xm:f>プルダウンリスト!$A$2:$A$12</xm:f>
          </x14:formula1>
          <xm:sqref>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
  <sheetViews>
    <sheetView workbookViewId="0">
      <selection activeCell="E24" sqref="E24"/>
    </sheetView>
  </sheetViews>
  <sheetFormatPr defaultRowHeight="18.75" x14ac:dyDescent="0.4"/>
  <cols>
    <col min="1" max="1" width="25.5" customWidth="1"/>
    <col min="2" max="2" width="19" customWidth="1"/>
    <col min="3" max="3" width="3.25" customWidth="1"/>
  </cols>
  <sheetData>
    <row r="1" spans="1:2" x14ac:dyDescent="0.4">
      <c r="A1" t="s">
        <v>10</v>
      </c>
    </row>
    <row r="3" spans="1:2" x14ac:dyDescent="0.4">
      <c r="A3" t="s">
        <v>0</v>
      </c>
    </row>
    <row r="4" spans="1:2" x14ac:dyDescent="0.4">
      <c r="A4" t="s">
        <v>1</v>
      </c>
    </row>
    <row r="5" spans="1:2" x14ac:dyDescent="0.4">
      <c r="A5" s="1" t="s">
        <v>2</v>
      </c>
      <c r="B5" t="s">
        <v>11</v>
      </c>
    </row>
    <row r="6" spans="1:2" x14ac:dyDescent="0.4">
      <c r="A6" s="1" t="s">
        <v>3</v>
      </c>
      <c r="B6" t="s">
        <v>11</v>
      </c>
    </row>
    <row r="7" spans="1:2" x14ac:dyDescent="0.4">
      <c r="A7" s="1" t="s">
        <v>4</v>
      </c>
      <c r="B7" t="s">
        <v>11</v>
      </c>
    </row>
    <row r="8" spans="1:2" x14ac:dyDescent="0.4">
      <c r="A8" s="1" t="s">
        <v>5</v>
      </c>
      <c r="B8" t="s">
        <v>11</v>
      </c>
    </row>
    <row r="9" spans="1:2" x14ac:dyDescent="0.4">
      <c r="A9" s="1" t="s">
        <v>6</v>
      </c>
      <c r="B9" t="s">
        <v>11</v>
      </c>
    </row>
    <row r="10" spans="1:2" x14ac:dyDescent="0.4">
      <c r="A10" s="1" t="s">
        <v>7</v>
      </c>
      <c r="B10" t="s">
        <v>11</v>
      </c>
    </row>
    <row r="11" spans="1:2" x14ac:dyDescent="0.4">
      <c r="A11" s="1" t="s">
        <v>8</v>
      </c>
      <c r="B11" t="s">
        <v>11</v>
      </c>
    </row>
    <row r="12" spans="1:2" x14ac:dyDescent="0.4">
      <c r="A12" s="1" t="s">
        <v>9</v>
      </c>
      <c r="B12" t="s">
        <v>11</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election activeCell="A4" sqref="A4"/>
    </sheetView>
  </sheetViews>
  <sheetFormatPr defaultRowHeight="18.75" x14ac:dyDescent="0.4"/>
  <cols>
    <col min="1" max="1" width="200.625" customWidth="1"/>
  </cols>
  <sheetData>
    <row r="1" spans="1:1" x14ac:dyDescent="0.4">
      <c r="A1" t="s">
        <v>35</v>
      </c>
    </row>
    <row r="2" spans="1:1" x14ac:dyDescent="0.4">
      <c r="A2" t="s">
        <v>36</v>
      </c>
    </row>
    <row r="3" spans="1:1" ht="75" x14ac:dyDescent="0.4">
      <c r="A3" s="3" t="s">
        <v>39</v>
      </c>
    </row>
    <row r="4" spans="1:1" ht="113.25" customHeight="1" x14ac:dyDescent="0.4">
      <c r="A4" s="2" t="s">
        <v>67</v>
      </c>
    </row>
    <row r="5" spans="1:1" x14ac:dyDescent="0.4">
      <c r="A5" t="s">
        <v>48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算出表</vt:lpstr>
      <vt:lpstr>プルダウンリスト</vt:lpstr>
      <vt:lpstr>コメント</vt:lpstr>
      <vt:lpstr>算出表!Print_Area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ARAI-HISAKO</dc:creator>
  <cp:lastModifiedBy>荒井　久子</cp:lastModifiedBy>
  <cp:lastPrinted>2025-11-11T03:12:19Z</cp:lastPrinted>
  <dcterms:created xsi:type="dcterms:W3CDTF">2025-02-20T03:41:19Z</dcterms:created>
  <dcterms:modified xsi:type="dcterms:W3CDTF">2026-07-05T23:37:45Z</dcterms:modified>
</cp:coreProperties>
</file>