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9事業者係\02 係共有\04条例・規則・要綱改正\06-04地域密着の指定・基準該当(要綱）\確定　要綱\様式番号のみ変更の様式\新しいフォルダー\"/>
    </mc:Choice>
  </mc:AlternateContent>
  <bookViews>
    <workbookView xWindow="-105" yWindow="-105" windowWidth="23250" windowHeight="12570" tabRatio="786"/>
  </bookViews>
  <sheets>
    <sheet name="認知症対応型共同生活介護（1枚用）" sheetId="11" r:id="rId1"/>
    <sheet name="シフト記号表（勤務時間帯）" sheetId="10" r:id="rId2"/>
    <sheet name="記入方法" sheetId="4" r:id="rId3"/>
    <sheet name="プルダウン・リスト" sheetId="3" r:id="rId4"/>
  </sheets>
  <definedNames>
    <definedName name="【記載例】シフト記号" localSheetId="1">'シフト記号表（勤務時間帯）'!$C$6:$C$47</definedName>
    <definedName name="【記載例】シフト記号">#REF!</definedName>
    <definedName name="_xlnm.Print_Area" localSheetId="1">'シフト記号表（勤務時間帯）'!$B$1:$AB$52</definedName>
    <definedName name="_xlnm.Print_Area" localSheetId="2">記入方法!$B$1:$Q$84</definedName>
    <definedName name="_xlnm.Print_Area" localSheetId="0">'認知症対応型共同生活介護（1枚用）'!$A$1:$BI$76</definedName>
    <definedName name="_xlnm.Print_Titles" localSheetId="0">'認知症対応型共同生活介護（1枚用）'!$2:$21</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11" l="1"/>
  <c r="U65" i="11"/>
  <c r="AZ65" i="11" s="1"/>
  <c r="BB65" i="11" s="1"/>
  <c r="V65" i="11"/>
  <c r="W65" i="11"/>
  <c r="X65" i="11"/>
  <c r="Y65" i="11"/>
  <c r="Z65" i="11"/>
  <c r="AA65" i="11"/>
  <c r="AB65" i="11"/>
  <c r="AC65" i="11"/>
  <c r="AD65" i="11"/>
  <c r="AE65" i="11"/>
  <c r="AF65" i="11"/>
  <c r="AG65" i="11"/>
  <c r="AH65" i="11"/>
  <c r="AI65" i="11"/>
  <c r="AJ65" i="11"/>
  <c r="AK65" i="11"/>
  <c r="AL65" i="11"/>
  <c r="AM65" i="11"/>
  <c r="AN65" i="11"/>
  <c r="AO65" i="11"/>
  <c r="AP65" i="11"/>
  <c r="AQ65" i="11"/>
  <c r="AR65" i="11"/>
  <c r="AS65" i="11"/>
  <c r="AT65" i="11"/>
  <c r="AU65" i="11"/>
  <c r="AV65" i="11"/>
  <c r="AW65" i="11"/>
  <c r="AX65" i="11"/>
  <c r="AY65" i="11"/>
  <c r="G66" i="11"/>
  <c r="U66" i="11"/>
  <c r="AZ66" i="11" s="1"/>
  <c r="BB66" i="11" s="1"/>
  <c r="V66" i="11"/>
  <c r="W66" i="11"/>
  <c r="X66" i="11"/>
  <c r="Y66" i="11"/>
  <c r="Z66" i="11"/>
  <c r="AA66" i="11"/>
  <c r="AB66" i="11"/>
  <c r="AC66" i="11"/>
  <c r="AD66" i="11"/>
  <c r="AE66" i="11"/>
  <c r="AF66" i="11"/>
  <c r="AG66" i="11"/>
  <c r="AH66" i="11"/>
  <c r="AI66" i="11"/>
  <c r="AJ66" i="11"/>
  <c r="AK66" i="11"/>
  <c r="AL66" i="11"/>
  <c r="AM66" i="11"/>
  <c r="AN66" i="11"/>
  <c r="AO66" i="11"/>
  <c r="AP66" i="11"/>
  <c r="AQ66" i="11"/>
  <c r="AR66" i="11"/>
  <c r="AS66" i="11"/>
  <c r="AT66" i="11"/>
  <c r="AU66" i="11"/>
  <c r="AV66" i="11"/>
  <c r="AW66" i="11"/>
  <c r="AX66" i="11"/>
  <c r="AY66" i="11"/>
  <c r="F68" i="11"/>
  <c r="U68" i="11"/>
  <c r="AZ68" i="11" s="1"/>
  <c r="BB68" i="11" s="1"/>
  <c r="V68" i="11"/>
  <c r="W68" i="11"/>
  <c r="X68" i="11"/>
  <c r="Y68" i="11"/>
  <c r="Z68" i="11"/>
  <c r="AA68" i="11"/>
  <c r="AB68" i="11"/>
  <c r="AC68" i="11"/>
  <c r="AD68" i="11"/>
  <c r="AE68" i="11"/>
  <c r="AF68" i="11"/>
  <c r="AG68" i="11"/>
  <c r="AH68" i="11"/>
  <c r="AI68" i="11"/>
  <c r="AJ68" i="11"/>
  <c r="AK68" i="11"/>
  <c r="AL68" i="11"/>
  <c r="AM68" i="11"/>
  <c r="AN68" i="11"/>
  <c r="AO68" i="11"/>
  <c r="AP68" i="11"/>
  <c r="AQ68" i="11"/>
  <c r="AR68" i="11"/>
  <c r="AS68" i="11"/>
  <c r="AT68" i="11"/>
  <c r="AU68" i="11"/>
  <c r="AV68" i="11"/>
  <c r="AW68" i="11"/>
  <c r="AX68" i="11"/>
  <c r="AY68" i="11"/>
  <c r="G69" i="11"/>
  <c r="U69" i="11"/>
  <c r="AZ69" i="11" s="1"/>
  <c r="BB69" i="11" s="1"/>
  <c r="V69" i="11"/>
  <c r="W69" i="11"/>
  <c r="X69" i="11"/>
  <c r="Y69" i="11"/>
  <c r="Z69" i="11"/>
  <c r="AA69" i="11"/>
  <c r="AB69" i="11"/>
  <c r="AC69" i="11"/>
  <c r="AD69" i="11"/>
  <c r="AE69" i="11"/>
  <c r="AF69" i="11"/>
  <c r="AG69" i="11"/>
  <c r="AH69" i="11"/>
  <c r="AI69" i="11"/>
  <c r="AJ69" i="11"/>
  <c r="AK69" i="11"/>
  <c r="AL69" i="11"/>
  <c r="AM69" i="11"/>
  <c r="AN69" i="11"/>
  <c r="AO69" i="11"/>
  <c r="AP69" i="11"/>
  <c r="AQ69" i="11"/>
  <c r="AR69" i="11"/>
  <c r="AS69" i="11"/>
  <c r="AT69" i="11"/>
  <c r="AU69" i="11"/>
  <c r="AV69" i="11"/>
  <c r="AW69" i="11"/>
  <c r="AX69" i="11"/>
  <c r="AY69" i="11"/>
  <c r="AZ17" i="11" l="1"/>
  <c r="P40" i="10" l="1"/>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AY63" i="11"/>
  <c r="AX63" i="11"/>
  <c r="AW63" i="11"/>
  <c r="AV63" i="11"/>
  <c r="AU63" i="11"/>
  <c r="AT63" i="11"/>
  <c r="AS63" i="11"/>
  <c r="AR63" i="11"/>
  <c r="AQ63" i="11"/>
  <c r="AP63" i="11"/>
  <c r="AO63" i="11"/>
  <c r="AN63" i="11"/>
  <c r="AM63" i="11"/>
  <c r="AL63" i="11"/>
  <c r="AK63" i="11"/>
  <c r="AJ63" i="11"/>
  <c r="AI63" i="11"/>
  <c r="AH63" i="11"/>
  <c r="AG63" i="11"/>
  <c r="AF63" i="11"/>
  <c r="AE63" i="11"/>
  <c r="AD63" i="11"/>
  <c r="AC63" i="11"/>
  <c r="AB63" i="11"/>
  <c r="AA63" i="11"/>
  <c r="Z63" i="11"/>
  <c r="Y63" i="11"/>
  <c r="X63" i="11"/>
  <c r="W63" i="11"/>
  <c r="V63" i="11"/>
  <c r="U63"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0" i="11"/>
  <c r="AX60" i="11"/>
  <c r="AW60" i="11"/>
  <c r="AV60" i="11"/>
  <c r="AU60" i="11"/>
  <c r="AT60" i="11"/>
  <c r="AS60" i="11"/>
  <c r="AR60" i="11"/>
  <c r="AQ60" i="11"/>
  <c r="AP60" i="11"/>
  <c r="AO60" i="11"/>
  <c r="AN60" i="11"/>
  <c r="AM60" i="11"/>
  <c r="AL60" i="11"/>
  <c r="AK60" i="11"/>
  <c r="AJ60" i="11"/>
  <c r="AI60" i="11"/>
  <c r="AH60" i="11"/>
  <c r="AG60" i="11"/>
  <c r="AF60" i="11"/>
  <c r="AE60" i="11"/>
  <c r="AD60" i="11"/>
  <c r="AC60" i="11"/>
  <c r="AB60" i="11"/>
  <c r="AA60" i="11"/>
  <c r="Z60" i="11"/>
  <c r="Y60" i="11"/>
  <c r="X60" i="11"/>
  <c r="W60" i="11"/>
  <c r="V60" i="11"/>
  <c r="U60"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7" i="11"/>
  <c r="AX57" i="11"/>
  <c r="AW57" i="11"/>
  <c r="AV57" i="11"/>
  <c r="AU57" i="11"/>
  <c r="AT57" i="11"/>
  <c r="AS57" i="11"/>
  <c r="AR57" i="11"/>
  <c r="AQ57" i="11"/>
  <c r="AP57" i="11"/>
  <c r="AO57" i="11"/>
  <c r="AN57" i="11"/>
  <c r="AM57" i="11"/>
  <c r="AL57" i="11"/>
  <c r="AK57" i="11"/>
  <c r="AJ57" i="11"/>
  <c r="AI57" i="11"/>
  <c r="AH57" i="11"/>
  <c r="AG57" i="11"/>
  <c r="AF57" i="11"/>
  <c r="AE57" i="11"/>
  <c r="AD57" i="11"/>
  <c r="AC57" i="11"/>
  <c r="AB57" i="11"/>
  <c r="AA57" i="11"/>
  <c r="Z57" i="11"/>
  <c r="Y57" i="11"/>
  <c r="X57" i="11"/>
  <c r="W57" i="11"/>
  <c r="V57" i="11"/>
  <c r="U57"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4" i="11"/>
  <c r="AX54" i="11"/>
  <c r="AW54" i="11"/>
  <c r="AV54" i="11"/>
  <c r="AU54" i="11"/>
  <c r="AT54" i="11"/>
  <c r="AS54" i="11"/>
  <c r="AR54" i="11"/>
  <c r="AQ54" i="11"/>
  <c r="AP54" i="11"/>
  <c r="AO54" i="11"/>
  <c r="AN54" i="11"/>
  <c r="AM54" i="11"/>
  <c r="AL54" i="11"/>
  <c r="AK54" i="11"/>
  <c r="AJ54" i="11"/>
  <c r="AI54" i="11"/>
  <c r="AH54" i="11"/>
  <c r="AG54" i="11"/>
  <c r="AF54" i="11"/>
  <c r="AE54" i="11"/>
  <c r="AD54" i="11"/>
  <c r="AC54" i="11"/>
  <c r="AB54" i="11"/>
  <c r="AA54" i="11"/>
  <c r="Z54" i="11"/>
  <c r="Y54" i="11"/>
  <c r="X54" i="11"/>
  <c r="W54" i="11"/>
  <c r="V54" i="11"/>
  <c r="U54"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1" i="11"/>
  <c r="AX51" i="11"/>
  <c r="AW51" i="11"/>
  <c r="AV51" i="11"/>
  <c r="AU51" i="11"/>
  <c r="AT51" i="11"/>
  <c r="AS51" i="11"/>
  <c r="AR51" i="11"/>
  <c r="AQ51" i="11"/>
  <c r="AP51" i="11"/>
  <c r="AO51" i="11"/>
  <c r="AN51" i="11"/>
  <c r="AM51" i="11"/>
  <c r="AL51" i="11"/>
  <c r="AK51" i="11"/>
  <c r="AJ51" i="11"/>
  <c r="AI51" i="11"/>
  <c r="AH51" i="11"/>
  <c r="AG51" i="11"/>
  <c r="AF51" i="11"/>
  <c r="AE51" i="11"/>
  <c r="AD51" i="11"/>
  <c r="AC51" i="11"/>
  <c r="AB51" i="11"/>
  <c r="AA51" i="11"/>
  <c r="Z51" i="11"/>
  <c r="Y51" i="11"/>
  <c r="X51" i="11"/>
  <c r="W51" i="11"/>
  <c r="V51" i="11"/>
  <c r="U51"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8" i="11"/>
  <c r="AX48" i="11"/>
  <c r="AW48" i="11"/>
  <c r="AV48" i="11"/>
  <c r="AU48" i="11"/>
  <c r="AT48" i="11"/>
  <c r="AS48" i="11"/>
  <c r="AR48" i="11"/>
  <c r="AQ48" i="11"/>
  <c r="AP48" i="11"/>
  <c r="AO48" i="11"/>
  <c r="AN48" i="11"/>
  <c r="AM48" i="11"/>
  <c r="AL48" i="11"/>
  <c r="AK48" i="11"/>
  <c r="AJ48" i="11"/>
  <c r="AI48" i="11"/>
  <c r="AH48" i="11"/>
  <c r="AG48" i="11"/>
  <c r="AF48" i="11"/>
  <c r="AE48" i="11"/>
  <c r="AD48" i="11"/>
  <c r="AC48" i="11"/>
  <c r="AB48" i="11"/>
  <c r="AA48" i="11"/>
  <c r="Z48" i="11"/>
  <c r="Y48" i="11"/>
  <c r="X48" i="11"/>
  <c r="W48" i="11"/>
  <c r="V48" i="11"/>
  <c r="U48"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5" i="11"/>
  <c r="AX45" i="11"/>
  <c r="AW45" i="11"/>
  <c r="AV45" i="11"/>
  <c r="AU45" i="11"/>
  <c r="AT45" i="11"/>
  <c r="AS45" i="11"/>
  <c r="AR45" i="11"/>
  <c r="AQ45" i="11"/>
  <c r="AP45" i="11"/>
  <c r="AO45" i="11"/>
  <c r="AN45" i="11"/>
  <c r="AM45" i="11"/>
  <c r="AL45" i="11"/>
  <c r="AK45" i="11"/>
  <c r="AJ45" i="11"/>
  <c r="AI45" i="11"/>
  <c r="AH45" i="11"/>
  <c r="AG45" i="11"/>
  <c r="AF45" i="11"/>
  <c r="AE45" i="11"/>
  <c r="AD45" i="11"/>
  <c r="AC45" i="11"/>
  <c r="AB45" i="11"/>
  <c r="AA45" i="11"/>
  <c r="Z45" i="11"/>
  <c r="Y45" i="11"/>
  <c r="X45" i="11"/>
  <c r="W45" i="11"/>
  <c r="V45" i="11"/>
  <c r="U45"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2" i="11"/>
  <c r="AX42" i="11"/>
  <c r="AW42" i="11"/>
  <c r="AV42" i="11"/>
  <c r="AU42" i="11"/>
  <c r="AT42" i="11"/>
  <c r="AS42" i="11"/>
  <c r="AR42" i="11"/>
  <c r="AQ42" i="11"/>
  <c r="AP42" i="11"/>
  <c r="AO42" i="11"/>
  <c r="AN42" i="11"/>
  <c r="AM42" i="11"/>
  <c r="AL42" i="11"/>
  <c r="AK42" i="11"/>
  <c r="AJ42" i="11"/>
  <c r="AI42" i="11"/>
  <c r="AH42" i="11"/>
  <c r="AG42" i="11"/>
  <c r="AF42" i="11"/>
  <c r="AE42" i="11"/>
  <c r="AD42" i="11"/>
  <c r="AC42" i="11"/>
  <c r="AB42" i="11"/>
  <c r="AA42" i="11"/>
  <c r="Z42" i="11"/>
  <c r="Y42" i="11"/>
  <c r="X42" i="11"/>
  <c r="W42" i="11"/>
  <c r="V42" i="11"/>
  <c r="U42"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39" i="11"/>
  <c r="AX39" i="11"/>
  <c r="AW39" i="11"/>
  <c r="AV39" i="11"/>
  <c r="AU39" i="11"/>
  <c r="AT39" i="11"/>
  <c r="AS39" i="11"/>
  <c r="AR39" i="11"/>
  <c r="AQ39" i="11"/>
  <c r="AP39" i="11"/>
  <c r="AO39" i="11"/>
  <c r="AN39" i="11"/>
  <c r="AM39" i="11"/>
  <c r="AL39" i="11"/>
  <c r="AK39" i="11"/>
  <c r="AJ39" i="11"/>
  <c r="AI39" i="11"/>
  <c r="AH39" i="11"/>
  <c r="AG39" i="11"/>
  <c r="AF39" i="11"/>
  <c r="AE39" i="11"/>
  <c r="AD39" i="11"/>
  <c r="AC39" i="11"/>
  <c r="AB39" i="11"/>
  <c r="AA39" i="11"/>
  <c r="Z39" i="11"/>
  <c r="Y39" i="11"/>
  <c r="X39" i="11"/>
  <c r="W39" i="11"/>
  <c r="V39" i="11"/>
  <c r="U39"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6" i="11"/>
  <c r="AX36" i="11"/>
  <c r="AW36" i="11"/>
  <c r="AV36" i="11"/>
  <c r="AU36" i="11"/>
  <c r="AT36" i="11"/>
  <c r="AS36" i="11"/>
  <c r="AR36" i="11"/>
  <c r="AQ36" i="11"/>
  <c r="AP36" i="11"/>
  <c r="AO36" i="11"/>
  <c r="AN36" i="11"/>
  <c r="AM36" i="11"/>
  <c r="AL36" i="11"/>
  <c r="AK36" i="11"/>
  <c r="AJ36" i="11"/>
  <c r="AI36" i="11"/>
  <c r="AH36" i="11"/>
  <c r="AG36" i="11"/>
  <c r="AF36" i="11"/>
  <c r="AE36" i="11"/>
  <c r="AD36" i="11"/>
  <c r="AC36" i="11"/>
  <c r="AB36" i="11"/>
  <c r="AA36" i="11"/>
  <c r="Z36" i="11"/>
  <c r="Y36" i="11"/>
  <c r="X36" i="11"/>
  <c r="W36" i="11"/>
  <c r="V36" i="11"/>
  <c r="U36"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3" i="11"/>
  <c r="AX33" i="11"/>
  <c r="AW33" i="11"/>
  <c r="AV33" i="11"/>
  <c r="AU33" i="11"/>
  <c r="AT33" i="11"/>
  <c r="AS33" i="11"/>
  <c r="AR33" i="11"/>
  <c r="AQ33" i="11"/>
  <c r="AP33" i="11"/>
  <c r="AO33" i="11"/>
  <c r="AN33" i="11"/>
  <c r="AM33" i="11"/>
  <c r="AL33" i="11"/>
  <c r="AK33" i="11"/>
  <c r="AJ33" i="11"/>
  <c r="AI33" i="11"/>
  <c r="AH33" i="11"/>
  <c r="AG33" i="11"/>
  <c r="AF33" i="11"/>
  <c r="AE33" i="11"/>
  <c r="AD33" i="11"/>
  <c r="AC33" i="11"/>
  <c r="AB33" i="11"/>
  <c r="AA33" i="11"/>
  <c r="Z33" i="11"/>
  <c r="Y33" i="11"/>
  <c r="X33" i="11"/>
  <c r="W33" i="11"/>
  <c r="V33" i="11"/>
  <c r="U33"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0" i="11"/>
  <c r="AX30" i="11"/>
  <c r="AW30" i="11"/>
  <c r="AV30" i="11"/>
  <c r="AU30" i="11"/>
  <c r="AT30" i="11"/>
  <c r="AS30" i="11"/>
  <c r="AR30" i="11"/>
  <c r="AQ30" i="11"/>
  <c r="AP30" i="11"/>
  <c r="AO30" i="11"/>
  <c r="AN30" i="11"/>
  <c r="AM30" i="11"/>
  <c r="AL30" i="11"/>
  <c r="AK30" i="11"/>
  <c r="AJ30" i="11"/>
  <c r="AI30" i="11"/>
  <c r="AH30" i="11"/>
  <c r="AG30" i="11"/>
  <c r="AF30" i="11"/>
  <c r="AE30" i="11"/>
  <c r="AD30" i="11"/>
  <c r="AC30" i="11"/>
  <c r="AB30" i="11"/>
  <c r="AA30" i="11"/>
  <c r="Z30" i="11"/>
  <c r="Y30" i="11"/>
  <c r="X30" i="11"/>
  <c r="W30" i="11"/>
  <c r="V30" i="11"/>
  <c r="U30"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W26"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AY26" i="11"/>
  <c r="AX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B23" i="11"/>
  <c r="AY24" i="11"/>
  <c r="AX24" i="11"/>
  <c r="AW24" i="11"/>
  <c r="AY23" i="11"/>
  <c r="AX23" i="11"/>
  <c r="AW23" i="11"/>
  <c r="AV24" i="11"/>
  <c r="AU24" i="11"/>
  <c r="AT24" i="11"/>
  <c r="AS24" i="11"/>
  <c r="AR24" i="11"/>
  <c r="AQ24" i="11"/>
  <c r="AP24" i="11"/>
  <c r="AV23" i="11"/>
  <c r="AU23" i="11"/>
  <c r="AT23" i="11"/>
  <c r="AS23" i="11"/>
  <c r="AR23" i="11"/>
  <c r="AQ23" i="11"/>
  <c r="AP23" i="11"/>
  <c r="AO24" i="11"/>
  <c r="AN24" i="11"/>
  <c r="AM24" i="11"/>
  <c r="AL24" i="11"/>
  <c r="AK24" i="11"/>
  <c r="AJ24" i="11"/>
  <c r="AI24" i="11"/>
  <c r="AO23" i="11"/>
  <c r="AN23" i="11"/>
  <c r="AM23" i="11"/>
  <c r="AL23" i="11"/>
  <c r="AK23" i="11"/>
  <c r="AJ23" i="11"/>
  <c r="AI23" i="11"/>
  <c r="AH24" i="11"/>
  <c r="AG24" i="11"/>
  <c r="AF24" i="11"/>
  <c r="AE24" i="11"/>
  <c r="AD24" i="11"/>
  <c r="AC24" i="11"/>
  <c r="AB24" i="11"/>
  <c r="AH23" i="11"/>
  <c r="AG23" i="11"/>
  <c r="AF23" i="11"/>
  <c r="AE23" i="11"/>
  <c r="AD23" i="11"/>
  <c r="AC23" i="11"/>
  <c r="AA24" i="11"/>
  <c r="Z24" i="11"/>
  <c r="Y24" i="11"/>
  <c r="X24" i="11"/>
  <c r="W24" i="11"/>
  <c r="V24" i="11"/>
  <c r="U24" i="11"/>
  <c r="AA23" i="11"/>
  <c r="Z23" i="11"/>
  <c r="Y23" i="11"/>
  <c r="X23" i="11"/>
  <c r="W23" i="11"/>
  <c r="V23" i="11"/>
  <c r="U23" i="11"/>
  <c r="G63" i="11"/>
  <c r="F62" i="11"/>
  <c r="G60" i="11"/>
  <c r="F59" i="11"/>
  <c r="G57" i="11"/>
  <c r="F56" i="11"/>
  <c r="G54" i="11"/>
  <c r="F53" i="11"/>
  <c r="G51" i="11"/>
  <c r="F50" i="11"/>
  <c r="G48" i="11"/>
  <c r="F47" i="11"/>
  <c r="G45" i="11"/>
  <c r="F44" i="11"/>
  <c r="G42" i="11"/>
  <c r="F41" i="11"/>
  <c r="G39" i="11"/>
  <c r="F38" i="11"/>
  <c r="G36" i="11"/>
  <c r="F35" i="11"/>
  <c r="G33" i="11"/>
  <c r="F32" i="11"/>
  <c r="G30" i="11"/>
  <c r="F29" i="11"/>
  <c r="G27" i="11"/>
  <c r="F26" i="11"/>
  <c r="B26" i="11"/>
  <c r="B29" i="11" s="1"/>
  <c r="B32" i="11" s="1"/>
  <c r="B35" i="11" s="1"/>
  <c r="B38" i="11" s="1"/>
  <c r="B41" i="11" s="1"/>
  <c r="B44" i="11" s="1"/>
  <c r="B47" i="11" s="1"/>
  <c r="B50" i="11" s="1"/>
  <c r="B53" i="11" s="1"/>
  <c r="B56" i="11" s="1"/>
  <c r="B59" i="11" s="1"/>
  <c r="B62" i="11" s="1"/>
  <c r="B65" i="11" s="1"/>
  <c r="B68" i="11" s="1"/>
  <c r="G24" i="11"/>
  <c r="F23" i="11"/>
  <c r="AY19" i="11"/>
  <c r="AY20" i="11" s="1"/>
  <c r="AY21" i="11" s="1"/>
  <c r="AX19" i="11"/>
  <c r="AX20" i="11" s="1"/>
  <c r="AX21" i="11" s="1"/>
  <c r="AW19" i="11"/>
  <c r="AW20" i="11" s="1"/>
  <c r="AW21" i="11" s="1"/>
  <c r="AD3" i="11"/>
  <c r="AU20" i="11" s="1"/>
  <c r="AU21"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L47" i="10" l="1"/>
  <c r="L41" i="10"/>
  <c r="AV73" i="11"/>
  <c r="V20" i="11"/>
  <c r="V21" i="11" s="1"/>
  <c r="AB20" i="11"/>
  <c r="AB21" i="11" s="1"/>
  <c r="AL20" i="11"/>
  <c r="AL21" i="11" s="1"/>
  <c r="AR20" i="11"/>
  <c r="AR21" i="11" s="1"/>
  <c r="BC9" i="11"/>
  <c r="Y20" i="11"/>
  <c r="Y21" i="11" s="1"/>
  <c r="AD20" i="11"/>
  <c r="AD21" i="11" s="1"/>
  <c r="AJ20" i="11"/>
  <c r="AJ21" i="11" s="1"/>
  <c r="AO20" i="11"/>
  <c r="AO21" i="11" s="1"/>
  <c r="AT20" i="11"/>
  <c r="AT21" i="11" s="1"/>
  <c r="AG20" i="11"/>
  <c r="AG21" i="11" s="1"/>
  <c r="U20" i="11"/>
  <c r="U21" i="11" s="1"/>
  <c r="Z20" i="11"/>
  <c r="Z21" i="11" s="1"/>
  <c r="AF20" i="11"/>
  <c r="AF21" i="11" s="1"/>
  <c r="AK20" i="11"/>
  <c r="AK21" i="11" s="1"/>
  <c r="AP20" i="11"/>
  <c r="AP21" i="11" s="1"/>
  <c r="AV20" i="11"/>
  <c r="AV21" i="11" s="1"/>
  <c r="X20" i="11"/>
  <c r="X21" i="11" s="1"/>
  <c r="AC20" i="11"/>
  <c r="AC21" i="11" s="1"/>
  <c r="AH20" i="11"/>
  <c r="AH21" i="11" s="1"/>
  <c r="AN20" i="11"/>
  <c r="AN21" i="11" s="1"/>
  <c r="AS20" i="11"/>
  <c r="AS21"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Z44" i="10"/>
  <c r="AZ32" i="11"/>
  <c r="BB32" i="11" s="1"/>
  <c r="AZ38" i="11"/>
  <c r="BB38" i="11" s="1"/>
  <c r="AZ39" i="11"/>
  <c r="BB39" i="11" s="1"/>
  <c r="AZ44" i="11"/>
  <c r="BB44" i="11" s="1"/>
  <c r="AZ47" i="11"/>
  <c r="BB47" i="11" s="1"/>
  <c r="AZ50" i="11"/>
  <c r="BB50" i="11" s="1"/>
  <c r="AZ56" i="11"/>
  <c r="BB56" i="11" s="1"/>
  <c r="AZ57" i="11"/>
  <c r="BB57" i="11" s="1"/>
  <c r="AZ62" i="11"/>
  <c r="BB62" i="11" s="1"/>
  <c r="AZ33" i="11"/>
  <c r="BB33" i="11" s="1"/>
  <c r="AZ45" i="11"/>
  <c r="BB45" i="11" s="1"/>
  <c r="AZ51" i="11"/>
  <c r="BB51" i="11" s="1"/>
  <c r="AZ63" i="11"/>
  <c r="BB63" i="11" s="1"/>
  <c r="AZ29" i="11"/>
  <c r="BB29" i="11" s="1"/>
  <c r="AZ30" i="11"/>
  <c r="BB30" i="11" s="1"/>
  <c r="AZ35" i="11"/>
  <c r="BB35" i="11" s="1"/>
  <c r="AZ36" i="11"/>
  <c r="BB36" i="11" s="1"/>
  <c r="AZ41" i="11"/>
  <c r="BB41" i="11" s="1"/>
  <c r="AZ42" i="11"/>
  <c r="BB42" i="11" s="1"/>
  <c r="AZ48" i="11"/>
  <c r="BB48" i="11" s="1"/>
  <c r="AZ53" i="11"/>
  <c r="BB53" i="11" s="1"/>
  <c r="AZ54" i="11"/>
  <c r="BB54" i="11" s="1"/>
  <c r="AZ59" i="11"/>
  <c r="BB59" i="11" s="1"/>
  <c r="AZ60" i="11"/>
  <c r="BB60" i="11" s="1"/>
  <c r="AV74" i="11"/>
  <c r="AZ27" i="11"/>
  <c r="BB27" i="11" s="1"/>
  <c r="AZ26" i="11"/>
  <c r="BB26" i="11" s="1"/>
  <c r="AZ23" i="11"/>
  <c r="BB23" i="11" s="1"/>
  <c r="AZ24" i="11"/>
  <c r="BB24" i="11" s="1"/>
  <c r="U73" i="11"/>
  <c r="Y73" i="11"/>
  <c r="AC73" i="11"/>
  <c r="AG73" i="11"/>
  <c r="AK73" i="11"/>
  <c r="AO73" i="11"/>
  <c r="AS73" i="11"/>
  <c r="AW73" i="11"/>
  <c r="U74" i="11"/>
  <c r="Y74" i="11"/>
  <c r="AC74" i="11"/>
  <c r="AG74" i="11"/>
  <c r="AK74" i="11"/>
  <c r="AO74" i="11"/>
  <c r="AS74" i="11"/>
  <c r="AW74" i="11"/>
  <c r="W20" i="11"/>
  <c r="W21" i="11" s="1"/>
  <c r="AA20" i="11"/>
  <c r="AA21" i="11" s="1"/>
  <c r="AE20" i="11"/>
  <c r="AE21" i="11" s="1"/>
  <c r="AI20" i="11"/>
  <c r="AI21" i="11" s="1"/>
  <c r="AM20" i="11"/>
  <c r="AM21" i="11" s="1"/>
  <c r="AQ20" i="11"/>
  <c r="AQ21"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74" i="11" l="1"/>
  <c r="AZ73" i="11"/>
  <c r="Z39" i="10"/>
  <c r="Z41" i="10"/>
</calcChain>
</file>

<file path=xl/sharedStrings.xml><?xml version="1.0" encoding="utf-8"?>
<sst xmlns="http://schemas.openxmlformats.org/spreadsheetml/2006/main" count="726" uniqueCount="203">
  <si>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</si>
  <si>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</si>
  <si>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</si>
  <si>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</si>
  <si>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</si>
  <si>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</si>
  <si>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</si>
  <si>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</si>
  <si>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</si>
  <si>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</si>
  <si>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</si>
  <si>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</si>
  <si>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</si>
  <si>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</si>
  <si>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</si>
  <si>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</si>
  <si>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</si>
  <si>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</si>
  <si>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</si>
  <si>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</si>
  <si>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</si>
  <si>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</si>
  <si>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</si>
  <si>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</si>
  <si>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</si>
  <si>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</si>
  <si>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</si>
  <si>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</si>
  <si>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</si>
  <si>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</si>
  <si>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</si>
  <si>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</si>
  <si>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</si>
  <si>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</si>
  <si>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</si>
  <si>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</si>
  <si>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</si>
  <si>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</si>
  <si>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</si>
  <si>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</si>
  <si>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</si>
  <si>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</si>
  <si>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</si>
  <si>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</si>
  <si>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</si>
  <si>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</si>
  <si>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</si>
  <si>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</si>
  <si>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</si>
  <si>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</si>
  <si>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</si>
  <si>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</si>
  <si>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</si>
  <si>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</si>
  <si>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</si>
  <si>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</si>
  <si>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</si>
  <si>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</si>
  <si>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</si>
  <si>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</si>
  <si>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</si>
  <si>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</si>
  <si>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</si>
  <si>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</si>
  <si>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</si>
  <si>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</si>
  <si>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</si>
  <si>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</si>
  <si>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</si>
  <si>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</si>
  <si>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</si>
  <si>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</si>
  <si>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</si>
  <si>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</si>
  <si>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</si>
  <si>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</si>
  <si>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</si>
  <si>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</si>
  <si>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</si>
  <si>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</si>
  <si>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</si>
  <si>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</si>
  <si>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</si>
  <si>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</si>
  <si>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</si>
  <si>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</si>
  <si>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</si>
  <si>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</si>
  <si>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</si>
  <si>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</si>
  <si>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</si>
  <si>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</si>
  <si>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</si>
  <si>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</si>
  <si>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</si>
  <si>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</si>
  <si>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</si>
  <si>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</si>
  <si>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</si>
  <si>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</si>
  <si>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</si>
  <si>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</si>
  <si>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</si>
  <si>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</si>
  <si>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</si>
  <si>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</si>
  <si>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</si>
  <si>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</si>
  <si>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</si>
  <si>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</si>
  <si>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</si>
  <si>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</si>
  <si>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</si>
  <si>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</si>
  <si>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</si>
  <si>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</si>
  <si>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</si>
  <si>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</si>
  <si>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</si>
  <si>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</si>
  <si>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</si>
  <si>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</si>
  <si>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</si>
  <si>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</si>
  <si>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</si>
  <si>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</si>
  <si>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</si>
  <si>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</si>
  <si>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</si>
  <si>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</si>
  <si>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</si>
  <si>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</si>
  <si>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</si>
  <si>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</si>
  <si>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</si>
  <si>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</si>
  <si>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</si>
  <si>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</si>
  <si>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</si>
  <si>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</si>
  <si>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</si>
  <si>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</si>
  <si>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</si>
  <si>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</si>
  <si>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</si>
  <si>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</si>
  <si>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４週</t>
  </si>
  <si>
    <t>（宿直   ･･･</t>
    <rPh sb="1" eb="3">
      <t>シュクチョク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</si>
  <si>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</si>
  <si>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</si>
  <si>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</si>
  <si>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</si>
  <si>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</si>
  <si>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</si>
  <si>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</si>
  <si>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</si>
  <si>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</si>
  <si>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</si>
  <si>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</si>
  <si>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</si>
  <si>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</si>
  <si>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</si>
  <si>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</si>
  <si>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</si>
  <si>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</si>
  <si>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</si>
  <si>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</si>
  <si>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</si>
  <si>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</si>
  <si>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</si>
  <si>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</si>
  <si>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</si>
  <si>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</si>
  <si>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</si>
  <si>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</si>
  <si>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</si>
  <si>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</si>
  <si>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</si>
  <si>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</si>
  <si>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</si>
  <si>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</si>
  <si>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</si>
  <si>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</si>
  <si>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</si>
  <si>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</si>
  <si>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</si>
  <si>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</si>
  <si>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</si>
  <si>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</si>
  <si>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</si>
  <si>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</si>
  <si>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</si>
  <si>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</si>
  <si>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</si>
  <si>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</si>
  <si>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</si>
  <si>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</si>
  <si>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</si>
  <si>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</si>
  <si>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</si>
  <si>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</si>
  <si>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</si>
  <si>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第１-６号様式（第３条、第５条関係）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</si>
</sst>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5"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5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1" xfId="0" applyFont="1" applyFill="1" applyBorder="1" applyAlignment="1" applyProtection="1">
      <alignment horizontal="center" vertical="center" wrapText="1"/>
      <protection locked="0"/>
    </xf>
    <xf numFmtId="0" fontId="8" fillId="6" borderId="20" xfId="0" applyFont="1" applyFill="1" applyBorder="1" applyAlignment="1" applyProtection="1">
      <alignment horizontal="left" vertical="center" wrapText="1"/>
      <protection locked="0"/>
    </xf>
    <xf numFmtId="0" fontId="8" fillId="6" borderId="14" xfId="0" applyFont="1" applyFill="1" applyBorder="1" applyAlignment="1" applyProtection="1">
      <alignment horizontal="left" vertical="center" wrapText="1"/>
      <protection locked="0"/>
    </xf>
    <xf numFmtId="0" fontId="8" fillId="6" borderId="15" xfId="0" applyFont="1" applyFill="1" applyBorder="1" applyAlignment="1" applyProtection="1">
      <alignment horizontal="left" vertical="center" wrapText="1"/>
      <protection locked="0"/>
    </xf>
    <xf numFmtId="178" fontId="8" fillId="0" borderId="123" xfId="0" applyNumberFormat="1" applyFont="1" applyBorder="1" applyAlignment="1">
      <alignment horizontal="center" vertical="center" wrapText="1"/>
    </xf>
    <xf numFmtId="178" fontId="8" fillId="0" borderId="122" xfId="0" applyNumberFormat="1" applyFont="1" applyBorder="1" applyAlignment="1">
      <alignment horizontal="center" vertical="center" wrapText="1"/>
    </xf>
    <xf numFmtId="178" fontId="8" fillId="0" borderId="121" xfId="0" applyNumberFormat="1" applyFont="1" applyBorder="1" applyAlignment="1">
      <alignment horizontal="center"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59" xfId="0" applyNumberFormat="1"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8" fontId="1" fillId="0" borderId="8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176">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ht="24" customHeight="1" x14ac:dyDescent="0.4">
      <c r="C1" s="1" t="s">
        <v>202</v>
      </c>
    </row>
    <row r="2" spans="2:65" s="6" customFormat="1" ht="20.25" customHeight="1" x14ac:dyDescent="0.4">
      <c r="C2" s="5"/>
      <c r="D2" s="5"/>
      <c r="E2" s="5"/>
      <c r="F2" s="5"/>
      <c r="G2" s="5"/>
      <c r="H2" s="5"/>
      <c r="K2" s="7" t="s">
        <v>0</v>
      </c>
      <c r="N2" s="5"/>
      <c r="O2" s="5"/>
      <c r="P2" s="5"/>
      <c r="Q2" s="5"/>
      <c r="R2" s="5"/>
      <c r="S2" s="5"/>
      <c r="T2" s="5"/>
      <c r="U2" s="5"/>
      <c r="AQ2" s="9" t="s">
        <v>30</v>
      </c>
      <c r="AR2" s="236" t="s">
        <v>154</v>
      </c>
      <c r="AS2" s="237"/>
      <c r="AT2" s="237"/>
      <c r="AU2" s="237"/>
      <c r="AV2" s="237"/>
      <c r="AW2" s="237"/>
      <c r="AX2" s="237"/>
      <c r="AY2" s="237"/>
      <c r="AZ2" s="237"/>
      <c r="BA2" s="237"/>
      <c r="BB2" s="237"/>
      <c r="BC2" s="237"/>
      <c r="BD2" s="237"/>
      <c r="BE2" s="237"/>
      <c r="BF2" s="237"/>
      <c r="BG2" s="237"/>
      <c r="BH2" s="9" t="s">
        <v>2</v>
      </c>
    </row>
    <row r="3" spans="2:65" s="8" customFormat="1" ht="20.25" customHeight="1" x14ac:dyDescent="0.4">
      <c r="H3" s="7"/>
      <c r="K3" s="7"/>
      <c r="L3" s="7"/>
      <c r="N3" s="9"/>
      <c r="O3" s="9"/>
      <c r="P3" s="9"/>
      <c r="Q3" s="9"/>
      <c r="R3" s="9"/>
      <c r="S3" s="9"/>
      <c r="T3" s="9"/>
      <c r="U3" s="9"/>
      <c r="Z3" s="109" t="s">
        <v>27</v>
      </c>
      <c r="AA3" s="238">
        <v>6</v>
      </c>
      <c r="AB3" s="238"/>
      <c r="AC3" s="109" t="s">
        <v>28</v>
      </c>
      <c r="AD3" s="239">
        <f>IF(AA3=0,"",YEAR(DATE(2018+AA3,1,1)))</f>
        <v>2024</v>
      </c>
      <c r="AE3" s="239"/>
      <c r="AF3" s="110" t="s">
        <v>29</v>
      </c>
      <c r="AG3" s="110" t="s">
        <v>1</v>
      </c>
      <c r="AH3" s="238">
        <v>4</v>
      </c>
      <c r="AI3" s="238"/>
      <c r="AJ3" s="110" t="s">
        <v>24</v>
      </c>
      <c r="AQ3" s="9" t="s">
        <v>31</v>
      </c>
      <c r="AR3" s="238" t="s">
        <v>162</v>
      </c>
      <c r="AS3" s="238"/>
      <c r="AT3" s="238"/>
      <c r="AU3" s="238"/>
      <c r="AV3" s="238"/>
      <c r="AW3" s="238"/>
      <c r="AX3" s="238"/>
      <c r="AY3" s="238"/>
      <c r="AZ3" s="238"/>
      <c r="BA3" s="238"/>
      <c r="BB3" s="238"/>
      <c r="BC3" s="238"/>
      <c r="BD3" s="238"/>
      <c r="BE3" s="238"/>
      <c r="BF3" s="238"/>
      <c r="BG3" s="238"/>
      <c r="BH3" s="9" t="s">
        <v>2</v>
      </c>
      <c r="BI3" s="9"/>
      <c r="BJ3" s="9"/>
      <c r="BK3" s="9"/>
    </row>
    <row r="4" spans="2:65" s="8" customFormat="1" ht="20.25" customHeight="1" x14ac:dyDescent="0.4">
      <c r="H4" s="7"/>
      <c r="K4" s="7"/>
      <c r="M4" s="9"/>
      <c r="N4" s="9"/>
      <c r="O4" s="9"/>
      <c r="P4" s="9"/>
      <c r="Q4" s="9"/>
      <c r="R4" s="9"/>
      <c r="S4" s="9"/>
      <c r="AA4" s="32"/>
      <c r="AB4" s="32"/>
      <c r="AC4" s="33"/>
      <c r="AD4" s="34"/>
      <c r="AE4" s="33"/>
      <c r="BB4" s="35" t="s">
        <v>21</v>
      </c>
      <c r="BC4" s="225" t="s">
        <v>146</v>
      </c>
      <c r="BD4" s="226"/>
      <c r="BE4" s="226"/>
      <c r="BF4" s="227"/>
      <c r="BG4" s="9"/>
    </row>
    <row r="5" spans="2:65" s="8" customFormat="1" ht="20.25" customHeight="1" x14ac:dyDescent="0.4">
      <c r="H5" s="7"/>
      <c r="K5" s="7"/>
      <c r="M5" s="9"/>
      <c r="N5" s="9"/>
      <c r="O5" s="9"/>
      <c r="P5" s="9"/>
      <c r="Q5" s="9"/>
      <c r="R5" s="9"/>
      <c r="S5" s="9"/>
      <c r="AA5" s="32"/>
      <c r="AB5" s="32"/>
      <c r="AC5" s="33"/>
      <c r="AD5" s="34"/>
      <c r="AE5" s="33"/>
      <c r="BB5" s="35" t="s">
        <v>130</v>
      </c>
      <c r="BC5" s="225" t="s">
        <v>131</v>
      </c>
      <c r="BD5" s="226"/>
      <c r="BE5" s="226"/>
      <c r="BF5" s="227"/>
      <c r="BG5" s="9"/>
    </row>
    <row r="6" spans="2:65" s="8" customFormat="1" ht="5.0999999999999996" customHeight="1" x14ac:dyDescent="0.4">
      <c r="H6" s="7"/>
      <c r="K6" s="7"/>
      <c r="M6" s="9"/>
      <c r="N6" s="9"/>
      <c r="O6" s="9"/>
      <c r="P6" s="9"/>
      <c r="Q6" s="9"/>
      <c r="R6" s="9"/>
      <c r="S6" s="9"/>
      <c r="AA6" s="31"/>
      <c r="AB6" s="31"/>
      <c r="AH6" s="6"/>
      <c r="AI6" s="6"/>
      <c r="AJ6" s="6"/>
      <c r="AK6" s="6"/>
      <c r="AL6" s="6"/>
      <c r="AM6" s="6"/>
      <c r="AN6" s="6"/>
      <c r="AO6" s="6"/>
      <c r="AP6" s="6"/>
      <c r="AQ6" s="6"/>
      <c r="AR6" s="6"/>
      <c r="AS6" s="6"/>
      <c r="AT6" s="6"/>
      <c r="AU6" s="6"/>
      <c r="AV6" s="6"/>
      <c r="AW6" s="6"/>
      <c r="AX6" s="6"/>
      <c r="AY6" s="6"/>
      <c r="AZ6" s="6"/>
      <c r="BA6" s="6"/>
      <c r="BB6" s="6"/>
      <c r="BC6" s="6"/>
      <c r="BD6" s="6"/>
      <c r="BE6" s="6"/>
      <c r="BF6" s="36"/>
      <c r="BG6" s="36"/>
    </row>
    <row r="7" spans="2:65" s="8" customFormat="1" ht="21" customHeight="1" x14ac:dyDescent="0.4">
      <c r="B7" s="70"/>
      <c r="C7" s="67"/>
      <c r="D7" s="67"/>
      <c r="E7" s="67"/>
      <c r="F7" s="67"/>
      <c r="G7" s="67"/>
      <c r="H7" s="67"/>
      <c r="I7" s="77"/>
      <c r="J7" s="77"/>
      <c r="K7" s="77"/>
      <c r="L7" s="73"/>
      <c r="M7" s="77"/>
      <c r="N7" s="77"/>
      <c r="O7" s="77"/>
      <c r="P7" s="65"/>
      <c r="Q7" s="65"/>
      <c r="R7" s="65"/>
      <c r="S7" s="65"/>
      <c r="T7" s="65"/>
      <c r="U7" s="65"/>
      <c r="V7" s="65"/>
      <c r="W7" s="65"/>
      <c r="X7" s="65"/>
      <c r="Y7" s="65"/>
      <c r="Z7" s="65"/>
      <c r="AA7" s="65"/>
      <c r="AB7" s="65"/>
      <c r="AC7" s="65"/>
      <c r="AD7" s="65"/>
      <c r="AE7" s="65"/>
      <c r="AF7" s="65"/>
      <c r="AG7" s="65"/>
      <c r="AH7" s="63"/>
      <c r="AI7" s="63"/>
      <c r="AJ7" s="63"/>
      <c r="AK7" s="63"/>
      <c r="AL7" s="63"/>
      <c r="AM7" s="63" t="s">
        <v>148</v>
      </c>
      <c r="AN7" s="6"/>
      <c r="AO7" s="6"/>
      <c r="AP7" s="6"/>
      <c r="AQ7" s="6"/>
      <c r="AR7" s="6"/>
      <c r="AS7" s="6"/>
      <c r="AU7" s="108"/>
      <c r="AV7" s="108"/>
      <c r="AW7" s="2"/>
      <c r="AX7" s="6"/>
      <c r="AY7" s="228">
        <v>40</v>
      </c>
      <c r="AZ7" s="229"/>
      <c r="BA7" s="2" t="s">
        <v>22</v>
      </c>
      <c r="BB7" s="6"/>
      <c r="BC7" s="228">
        <v>160</v>
      </c>
      <c r="BD7" s="229"/>
      <c r="BE7" s="2" t="s">
        <v>23</v>
      </c>
      <c r="BF7" s="6"/>
      <c r="BG7" s="36"/>
    </row>
    <row r="8" spans="2:65" s="8" customFormat="1" ht="5.0999999999999996" customHeight="1" x14ac:dyDescent="0.4">
      <c r="B8" s="70"/>
      <c r="C8" s="76"/>
      <c r="D8" s="76"/>
      <c r="E8" s="76"/>
      <c r="F8" s="76"/>
      <c r="G8" s="76"/>
      <c r="H8" s="77"/>
      <c r="I8" s="77"/>
      <c r="J8" s="77"/>
      <c r="K8" s="77"/>
      <c r="L8" s="77"/>
      <c r="M8" s="77"/>
      <c r="N8" s="77"/>
      <c r="O8" s="77"/>
      <c r="P8" s="65"/>
      <c r="Q8" s="65"/>
      <c r="R8" s="65"/>
      <c r="S8" s="65"/>
      <c r="T8" s="65"/>
      <c r="U8" s="65"/>
      <c r="V8" s="65"/>
      <c r="W8" s="65"/>
      <c r="X8" s="65"/>
      <c r="Y8" s="65"/>
      <c r="Z8" s="65"/>
      <c r="AA8" s="65"/>
      <c r="AB8" s="65"/>
      <c r="AC8" s="65"/>
      <c r="AD8" s="65"/>
      <c r="AE8" s="65"/>
      <c r="AF8" s="65"/>
      <c r="AG8" s="65"/>
      <c r="AH8" s="63"/>
      <c r="AI8" s="63"/>
      <c r="AJ8" s="63"/>
      <c r="AK8" s="63"/>
      <c r="AL8" s="63"/>
      <c r="AM8" s="63"/>
      <c r="AN8" s="63"/>
      <c r="AO8" s="63"/>
      <c r="AP8" s="63"/>
      <c r="AQ8" s="63"/>
      <c r="AR8" s="63"/>
      <c r="AS8" s="63"/>
      <c r="AT8" s="63"/>
      <c r="AU8" s="63"/>
      <c r="AV8" s="63"/>
      <c r="AW8" s="63"/>
      <c r="AX8" s="63"/>
      <c r="AY8" s="63"/>
      <c r="AZ8" s="63"/>
      <c r="BA8" s="63"/>
      <c r="BB8" s="63"/>
      <c r="BC8" s="63"/>
      <c r="BD8" s="63"/>
      <c r="BE8" s="63"/>
      <c r="BF8" s="64"/>
      <c r="BG8" s="64"/>
      <c r="BH8" s="65"/>
    </row>
    <row r="9" spans="2:65" s="8" customFormat="1" ht="21" customHeight="1" x14ac:dyDescent="0.4">
      <c r="B9" s="79"/>
      <c r="C9" s="73"/>
      <c r="D9" s="73"/>
      <c r="E9" s="73"/>
      <c r="F9" s="73"/>
      <c r="G9" s="73"/>
      <c r="H9" s="77"/>
      <c r="I9" s="77"/>
      <c r="J9" s="77"/>
      <c r="K9" s="77"/>
      <c r="L9" s="77"/>
      <c r="M9" s="77"/>
      <c r="N9" s="77"/>
      <c r="O9" s="77"/>
      <c r="P9" s="65"/>
      <c r="Q9" s="65"/>
      <c r="R9" s="65"/>
      <c r="S9" s="65"/>
      <c r="T9" s="65"/>
      <c r="U9" s="65"/>
      <c r="V9" s="65"/>
      <c r="W9" s="65"/>
      <c r="X9" s="65"/>
      <c r="Y9" s="65"/>
      <c r="Z9" s="65"/>
      <c r="AA9" s="65"/>
      <c r="AB9" s="65"/>
      <c r="AC9" s="65"/>
      <c r="AD9" s="65"/>
      <c r="AE9" s="65"/>
      <c r="AF9" s="65"/>
      <c r="AG9" s="65"/>
      <c r="AH9" s="66"/>
      <c r="AI9" s="66"/>
      <c r="AJ9" s="66"/>
      <c r="AK9" s="67"/>
      <c r="AL9" s="68"/>
      <c r="AM9" s="69"/>
      <c r="AN9" s="69"/>
      <c r="AO9" s="70"/>
      <c r="AP9" s="71"/>
      <c r="AQ9" s="71"/>
      <c r="AR9" s="71"/>
      <c r="AS9" s="72"/>
      <c r="AT9" s="72"/>
      <c r="AU9" s="63"/>
      <c r="AV9" s="71"/>
      <c r="AW9" s="71"/>
      <c r="AX9" s="73"/>
      <c r="AY9" s="63"/>
      <c r="AZ9" s="63" t="s">
        <v>26</v>
      </c>
      <c r="BA9" s="63"/>
      <c r="BB9" s="63"/>
      <c r="BC9" s="230">
        <f>DAY(EOMONTH(DATE(AD3,AH3,1),0))</f>
        <v>30</v>
      </c>
      <c r="BD9" s="231"/>
      <c r="BE9" s="63" t="s">
        <v>25</v>
      </c>
      <c r="BF9" s="63"/>
      <c r="BG9" s="63"/>
      <c r="BH9" s="65"/>
      <c r="BK9" s="9"/>
      <c r="BL9" s="9"/>
      <c r="BM9" s="9"/>
    </row>
    <row r="10" spans="2:65" s="8" customFormat="1" ht="5.0999999999999996" customHeight="1" x14ac:dyDescent="0.4">
      <c r="B10" s="79"/>
      <c r="C10" s="80"/>
      <c r="D10" s="80"/>
      <c r="E10" s="80"/>
      <c r="F10" s="80"/>
      <c r="G10" s="80"/>
      <c r="H10" s="71"/>
      <c r="I10" s="71"/>
      <c r="J10" s="71"/>
      <c r="K10" s="71"/>
      <c r="L10" s="71"/>
      <c r="M10" s="71"/>
      <c r="N10" s="71"/>
      <c r="O10" s="71"/>
      <c r="P10" s="65"/>
      <c r="Q10" s="65"/>
      <c r="R10" s="65"/>
      <c r="S10" s="65"/>
      <c r="T10" s="65"/>
      <c r="U10" s="65"/>
      <c r="V10" s="65"/>
      <c r="W10" s="65"/>
      <c r="X10" s="65"/>
      <c r="Y10" s="65"/>
      <c r="Z10" s="65"/>
      <c r="AA10" s="65"/>
      <c r="AB10" s="65"/>
      <c r="AC10" s="65"/>
      <c r="AD10" s="65"/>
      <c r="AE10" s="65"/>
      <c r="AF10" s="65"/>
      <c r="AG10" s="65"/>
      <c r="AH10" s="76"/>
      <c r="AI10" s="67"/>
      <c r="AJ10" s="74"/>
      <c r="AK10" s="66"/>
      <c r="AL10" s="67"/>
      <c r="AM10" s="67"/>
      <c r="AN10" s="67"/>
      <c r="AO10" s="67"/>
      <c r="AP10" s="74"/>
      <c r="AQ10" s="63"/>
      <c r="AR10" s="75"/>
      <c r="AS10" s="75"/>
      <c r="AT10" s="75"/>
      <c r="AU10" s="63"/>
      <c r="AV10" s="63"/>
      <c r="AW10" s="63"/>
      <c r="AX10" s="63"/>
      <c r="AY10" s="63"/>
      <c r="AZ10" s="63"/>
      <c r="BA10" s="63"/>
      <c r="BB10" s="63"/>
      <c r="BC10" s="63"/>
      <c r="BD10" s="63"/>
      <c r="BE10" s="63"/>
      <c r="BF10" s="63"/>
      <c r="BG10" s="63"/>
      <c r="BH10" s="65"/>
      <c r="BK10" s="9"/>
      <c r="BL10" s="9"/>
      <c r="BM10" s="9"/>
    </row>
    <row r="11" spans="2:65" s="8" customFormat="1" ht="21" customHeight="1" x14ac:dyDescent="0.4">
      <c r="B11" s="79"/>
      <c r="C11" s="80"/>
      <c r="D11" s="80"/>
      <c r="E11" s="80"/>
      <c r="F11" s="80"/>
      <c r="G11" s="80"/>
      <c r="H11" s="71"/>
      <c r="I11" s="71"/>
      <c r="J11" s="71"/>
      <c r="K11" s="71"/>
      <c r="L11" s="71"/>
      <c r="M11" s="71"/>
      <c r="N11" s="71"/>
      <c r="O11" s="71"/>
      <c r="P11" s="65"/>
      <c r="Q11" s="65"/>
      <c r="R11" s="65"/>
      <c r="S11" s="65"/>
      <c r="T11" s="65"/>
      <c r="U11" s="65"/>
      <c r="V11" s="65"/>
      <c r="W11" s="65"/>
      <c r="X11" s="65"/>
      <c r="Y11" s="65"/>
      <c r="Z11" s="65"/>
      <c r="AA11" s="65"/>
      <c r="AB11" s="65"/>
      <c r="AC11" s="65"/>
      <c r="AD11" s="65"/>
      <c r="AE11" s="65"/>
      <c r="AF11" s="65"/>
      <c r="AG11" s="65"/>
      <c r="AH11" s="76"/>
      <c r="AI11" s="67"/>
      <c r="AJ11" s="74"/>
      <c r="AK11" s="66"/>
      <c r="AL11" s="67"/>
      <c r="AM11" s="67"/>
      <c r="AN11" s="67"/>
      <c r="AO11" s="67"/>
      <c r="AP11" s="74"/>
      <c r="AQ11" s="63" t="s">
        <v>168</v>
      </c>
      <c r="AR11" s="67"/>
      <c r="AS11" s="67"/>
      <c r="AT11" s="74"/>
      <c r="AU11" s="63"/>
      <c r="AV11" s="75"/>
      <c r="AW11" s="75"/>
      <c r="AX11" s="75"/>
      <c r="AY11" s="63"/>
      <c r="AZ11" s="63"/>
      <c r="BA11" s="64" t="s">
        <v>166</v>
      </c>
      <c r="BB11" s="63"/>
      <c r="BC11" s="228"/>
      <c r="BD11" s="229"/>
      <c r="BE11" s="2" t="s">
        <v>167</v>
      </c>
      <c r="BF11" s="63"/>
      <c r="BG11" s="63"/>
      <c r="BH11" s="65"/>
      <c r="BK11" s="9"/>
      <c r="BL11" s="9"/>
      <c r="BM11" s="9"/>
    </row>
    <row r="12" spans="2:65" s="8" customFormat="1" ht="5.0999999999999996" customHeight="1" x14ac:dyDescent="0.4">
      <c r="B12" s="79"/>
      <c r="C12" s="80"/>
      <c r="D12" s="80"/>
      <c r="E12" s="80"/>
      <c r="F12" s="80"/>
      <c r="G12" s="80"/>
      <c r="H12" s="71"/>
      <c r="I12" s="71"/>
      <c r="J12" s="71"/>
      <c r="K12" s="71"/>
      <c r="L12" s="71"/>
      <c r="M12" s="71"/>
      <c r="N12" s="71"/>
      <c r="O12" s="71"/>
      <c r="P12" s="65"/>
      <c r="Q12" s="65"/>
      <c r="R12" s="65"/>
      <c r="S12" s="65"/>
      <c r="T12" s="65"/>
      <c r="U12" s="65"/>
      <c r="V12" s="65"/>
      <c r="W12" s="65"/>
      <c r="X12" s="65"/>
      <c r="Y12" s="65"/>
      <c r="Z12" s="65"/>
      <c r="AA12" s="65"/>
      <c r="AB12" s="65"/>
      <c r="AC12" s="65"/>
      <c r="AD12" s="65"/>
      <c r="AE12" s="65"/>
      <c r="AF12" s="65"/>
      <c r="AG12" s="65"/>
      <c r="AH12" s="76"/>
      <c r="AI12" s="67"/>
      <c r="AJ12" s="74"/>
      <c r="AK12" s="66"/>
      <c r="AL12" s="67"/>
      <c r="AM12" s="67"/>
      <c r="AN12" s="67"/>
      <c r="AO12" s="67"/>
      <c r="AP12" s="74"/>
      <c r="AQ12" s="63"/>
      <c r="AR12" s="75"/>
      <c r="AS12" s="75"/>
      <c r="AT12" s="75"/>
      <c r="AU12" s="63"/>
      <c r="AV12" s="63"/>
      <c r="AW12" s="63"/>
      <c r="AX12" s="63"/>
      <c r="AY12" s="63"/>
      <c r="AZ12" s="63"/>
      <c r="BA12" s="63"/>
      <c r="BB12" s="63"/>
      <c r="BC12" s="63"/>
      <c r="BD12" s="63"/>
      <c r="BE12" s="63"/>
      <c r="BF12" s="63"/>
      <c r="BG12" s="63"/>
      <c r="BH12" s="65"/>
      <c r="BK12" s="9"/>
      <c r="BL12" s="9"/>
      <c r="BM12" s="9"/>
    </row>
    <row r="13" spans="2:65" s="8" customFormat="1" ht="21" customHeight="1" x14ac:dyDescent="0.4">
      <c r="R13" s="77"/>
      <c r="S13" s="77"/>
      <c r="T13" s="68"/>
      <c r="U13" s="232"/>
      <c r="V13" s="232"/>
      <c r="W13" s="70"/>
      <c r="X13" s="81"/>
      <c r="Y13" s="65"/>
      <c r="Z13" s="65"/>
      <c r="AA13" s="76"/>
      <c r="AB13" s="69"/>
      <c r="AC13" s="70"/>
      <c r="AD13" s="76"/>
      <c r="AE13" s="76"/>
      <c r="AF13" s="76"/>
      <c r="AG13" s="82"/>
      <c r="AH13" s="66"/>
      <c r="AI13" s="74" t="s">
        <v>169</v>
      </c>
      <c r="AJ13" s="66"/>
      <c r="AK13" s="74"/>
      <c r="AL13" s="68"/>
      <c r="AM13" s="69"/>
      <c r="AN13" s="63"/>
      <c r="AO13" s="74"/>
      <c r="AP13" s="74"/>
      <c r="AQ13" s="74"/>
      <c r="AR13" s="74"/>
      <c r="AS13" s="70" t="s">
        <v>170</v>
      </c>
      <c r="AT13" s="74"/>
      <c r="AU13" s="74"/>
      <c r="AV13" s="74"/>
      <c r="AW13" s="74"/>
      <c r="AX13" s="74"/>
      <c r="AY13" s="74"/>
      <c r="AZ13" s="74"/>
      <c r="BA13" s="74"/>
      <c r="BB13" s="74"/>
      <c r="BC13" s="76"/>
      <c r="BD13" s="66"/>
      <c r="BE13" s="67"/>
      <c r="BF13" s="67"/>
      <c r="BG13" s="76"/>
      <c r="BH13" s="67"/>
      <c r="BK13" s="9"/>
      <c r="BL13" s="9"/>
      <c r="BM13" s="9"/>
    </row>
    <row r="14" spans="2:65" s="8" customFormat="1" ht="21" customHeight="1" x14ac:dyDescent="0.4">
      <c r="R14" s="74"/>
      <c r="S14" s="67"/>
      <c r="T14" s="67"/>
      <c r="U14" s="67"/>
      <c r="V14" s="67"/>
      <c r="W14" s="65"/>
      <c r="X14" s="65"/>
      <c r="Y14" s="65"/>
      <c r="Z14" s="65"/>
      <c r="AA14" s="74"/>
      <c r="AB14" s="67"/>
      <c r="AC14" s="67"/>
      <c r="AD14" s="74"/>
      <c r="AE14" s="74"/>
      <c r="AF14" s="74"/>
      <c r="AG14" s="82"/>
      <c r="AH14" s="76"/>
      <c r="AI14" s="66"/>
      <c r="AJ14" s="67"/>
      <c r="AK14" s="66"/>
      <c r="AL14" s="67"/>
      <c r="AM14" s="240"/>
      <c r="AN14" s="240"/>
      <c r="AO14" s="63" t="s">
        <v>163</v>
      </c>
      <c r="AP14" s="70"/>
      <c r="AQ14" s="76"/>
      <c r="AR14" s="76"/>
      <c r="AS14" s="70" t="s">
        <v>95</v>
      </c>
      <c r="AT14" s="67"/>
      <c r="AU14" s="67"/>
      <c r="AV14" s="67"/>
      <c r="AW14" s="67"/>
      <c r="AX14" s="67"/>
      <c r="AY14" s="67"/>
      <c r="AZ14" s="67"/>
      <c r="BA14" s="67"/>
      <c r="BB14" s="233">
        <v>0.29166666666666669</v>
      </c>
      <c r="BC14" s="234"/>
      <c r="BD14" s="235"/>
      <c r="BE14" s="73" t="s">
        <v>17</v>
      </c>
      <c r="BF14" s="233">
        <v>0.83333333333333337</v>
      </c>
      <c r="BG14" s="234"/>
      <c r="BH14" s="235"/>
      <c r="BK14" s="9"/>
      <c r="BL14" s="9"/>
      <c r="BM14" s="9"/>
    </row>
    <row r="15" spans="2:65" s="8" customFormat="1" ht="21" customHeight="1" x14ac:dyDescent="0.4">
      <c r="R15" s="83"/>
      <c r="S15" s="83"/>
      <c r="T15" s="83"/>
      <c r="U15" s="83"/>
      <c r="V15" s="83"/>
      <c r="W15" s="83"/>
      <c r="X15" s="65"/>
      <c r="Y15" s="65"/>
      <c r="Z15" s="65"/>
      <c r="AA15" s="73"/>
      <c r="AB15" s="83"/>
      <c r="AC15" s="83"/>
      <c r="AD15" s="73"/>
      <c r="AE15" s="76"/>
      <c r="AF15" s="76"/>
      <c r="AG15" s="78"/>
      <c r="AH15" s="70"/>
      <c r="AI15" s="66"/>
      <c r="AJ15" s="67"/>
      <c r="AK15" s="66"/>
      <c r="AL15" s="67"/>
      <c r="AM15" s="240"/>
      <c r="AN15" s="240"/>
      <c r="AO15" s="223" t="s">
        <v>164</v>
      </c>
      <c r="AP15" s="224"/>
      <c r="AQ15" s="224"/>
      <c r="AR15" s="77"/>
      <c r="AS15" s="70" t="s">
        <v>96</v>
      </c>
      <c r="AT15" s="67"/>
      <c r="AU15" s="67"/>
      <c r="AV15" s="67"/>
      <c r="AW15" s="67"/>
      <c r="AX15" s="67"/>
      <c r="AY15" s="67"/>
      <c r="AZ15" s="67"/>
      <c r="BA15" s="67"/>
      <c r="BB15" s="233">
        <v>0.83333333333333337</v>
      </c>
      <c r="BC15" s="234"/>
      <c r="BD15" s="235"/>
      <c r="BE15" s="73" t="s">
        <v>17</v>
      </c>
      <c r="BF15" s="233">
        <v>0.29166666666666669</v>
      </c>
      <c r="BG15" s="234"/>
      <c r="BH15" s="235"/>
      <c r="BK15" s="9"/>
      <c r="BL15" s="9"/>
      <c r="BM15" s="9"/>
    </row>
    <row r="16" spans="2:65" ht="12" customHeight="1" thickBot="1" x14ac:dyDescent="0.45">
      <c r="B16" s="84"/>
      <c r="C16" s="85"/>
      <c r="D16" s="85"/>
      <c r="E16" s="85"/>
      <c r="F16" s="85"/>
      <c r="G16" s="85"/>
      <c r="H16" s="85"/>
      <c r="I16" s="84"/>
      <c r="J16" s="84"/>
      <c r="K16" s="84"/>
      <c r="L16" s="84"/>
      <c r="M16" s="84"/>
      <c r="N16" s="84"/>
      <c r="O16" s="84"/>
      <c r="P16" s="84"/>
      <c r="Q16" s="84"/>
      <c r="R16" s="84"/>
      <c r="S16" s="84"/>
      <c r="T16" s="84"/>
      <c r="U16" s="84"/>
      <c r="V16" s="84"/>
      <c r="W16" s="84"/>
      <c r="X16" s="84"/>
      <c r="Y16" s="84"/>
      <c r="Z16" s="84"/>
      <c r="AA16" s="85"/>
      <c r="AB16" s="84"/>
      <c r="AC16" s="84"/>
      <c r="AD16" s="84"/>
      <c r="AE16" s="84"/>
      <c r="AF16" s="84"/>
      <c r="AG16" s="84"/>
      <c r="AH16" s="84"/>
      <c r="AI16" s="84"/>
      <c r="AJ16" s="84"/>
      <c r="AK16" s="84"/>
      <c r="AL16" s="84"/>
      <c r="AM16" s="84"/>
      <c r="AR16" s="3"/>
      <c r="BI16" s="4"/>
      <c r="BJ16" s="4"/>
      <c r="BK16" s="4"/>
    </row>
    <row r="17" spans="2:60" ht="21.6" customHeight="1" x14ac:dyDescent="0.4">
      <c r="B17" s="253" t="s">
        <v>20</v>
      </c>
      <c r="C17" s="241" t="s">
        <v>171</v>
      </c>
      <c r="D17" s="242"/>
      <c r="E17" s="256"/>
      <c r="F17" s="167"/>
      <c r="G17" s="170"/>
      <c r="H17" s="259" t="s">
        <v>172</v>
      </c>
      <c r="I17" s="262" t="s">
        <v>173</v>
      </c>
      <c r="J17" s="242"/>
      <c r="K17" s="242"/>
      <c r="L17" s="256"/>
      <c r="M17" s="262" t="s">
        <v>174</v>
      </c>
      <c r="N17" s="242"/>
      <c r="O17" s="256"/>
      <c r="P17" s="262" t="s">
        <v>97</v>
      </c>
      <c r="Q17" s="242"/>
      <c r="R17" s="242"/>
      <c r="S17" s="242"/>
      <c r="T17" s="243"/>
      <c r="U17" s="111"/>
      <c r="V17" s="112"/>
      <c r="W17" s="112"/>
      <c r="X17" s="112"/>
      <c r="Y17" s="112"/>
      <c r="Z17" s="112"/>
      <c r="AA17" s="112"/>
      <c r="AB17" s="112"/>
      <c r="AC17" s="112"/>
      <c r="AD17" s="112"/>
      <c r="AE17" s="112"/>
      <c r="AF17" s="112"/>
      <c r="AG17" s="112"/>
      <c r="AH17" s="112"/>
      <c r="AI17" s="222" t="s">
        <v>175</v>
      </c>
      <c r="AJ17" s="112"/>
      <c r="AK17" s="112"/>
      <c r="AL17" s="112"/>
      <c r="AM17" s="112"/>
      <c r="AN17" s="112" t="s">
        <v>147</v>
      </c>
      <c r="AO17" s="112"/>
      <c r="AP17" s="114"/>
      <c r="AQ17" s="113"/>
      <c r="AR17" s="112" t="s">
        <v>2</v>
      </c>
      <c r="AS17" s="112"/>
      <c r="AT17" s="112"/>
      <c r="AU17" s="112"/>
      <c r="AV17" s="112"/>
      <c r="AW17" s="112"/>
      <c r="AX17" s="112"/>
      <c r="AY17" s="115"/>
      <c r="AZ17" s="265" t="str">
        <f>IF(BC4="計画","(12)1～4週目の勤務時間数合計","(12)1か月の勤務時間数　合計")</f>
        <v>(12)1か月の勤務時間数　合計</v>
      </c>
      <c r="BA17" s="266"/>
      <c r="BB17" s="271" t="s">
        <v>176</v>
      </c>
      <c r="BC17" s="272"/>
      <c r="BD17" s="241" t="s">
        <v>177</v>
      </c>
      <c r="BE17" s="242"/>
      <c r="BF17" s="242"/>
      <c r="BG17" s="242"/>
      <c r="BH17" s="243"/>
    </row>
    <row r="18" spans="2:60" ht="20.25" customHeight="1" x14ac:dyDescent="0.4">
      <c r="B18" s="254"/>
      <c r="C18" s="244"/>
      <c r="D18" s="245"/>
      <c r="E18" s="257"/>
      <c r="F18" s="168"/>
      <c r="G18" s="171"/>
      <c r="H18" s="260"/>
      <c r="I18" s="263"/>
      <c r="J18" s="245"/>
      <c r="K18" s="245"/>
      <c r="L18" s="257"/>
      <c r="M18" s="263"/>
      <c r="N18" s="245"/>
      <c r="O18" s="257"/>
      <c r="P18" s="263"/>
      <c r="Q18" s="245"/>
      <c r="R18" s="245"/>
      <c r="S18" s="245"/>
      <c r="T18" s="246"/>
      <c r="U18" s="250" t="s">
        <v>11</v>
      </c>
      <c r="V18" s="250"/>
      <c r="W18" s="250"/>
      <c r="X18" s="250"/>
      <c r="Y18" s="250"/>
      <c r="Z18" s="250"/>
      <c r="AA18" s="251"/>
      <c r="AB18" s="252" t="s">
        <v>12</v>
      </c>
      <c r="AC18" s="250"/>
      <c r="AD18" s="250"/>
      <c r="AE18" s="250"/>
      <c r="AF18" s="250"/>
      <c r="AG18" s="250"/>
      <c r="AH18" s="251"/>
      <c r="AI18" s="252" t="s">
        <v>13</v>
      </c>
      <c r="AJ18" s="250"/>
      <c r="AK18" s="250"/>
      <c r="AL18" s="250"/>
      <c r="AM18" s="250"/>
      <c r="AN18" s="250"/>
      <c r="AO18" s="251"/>
      <c r="AP18" s="252" t="s">
        <v>14</v>
      </c>
      <c r="AQ18" s="250"/>
      <c r="AR18" s="250"/>
      <c r="AS18" s="250"/>
      <c r="AT18" s="250"/>
      <c r="AU18" s="250"/>
      <c r="AV18" s="251"/>
      <c r="AW18" s="252" t="s">
        <v>15</v>
      </c>
      <c r="AX18" s="250"/>
      <c r="AY18" s="250"/>
      <c r="AZ18" s="267"/>
      <c r="BA18" s="268"/>
      <c r="BB18" s="273"/>
      <c r="BC18" s="274"/>
      <c r="BD18" s="244"/>
      <c r="BE18" s="245"/>
      <c r="BF18" s="245"/>
      <c r="BG18" s="245"/>
      <c r="BH18" s="246"/>
    </row>
    <row r="19" spans="2:60" ht="20.25" customHeight="1" x14ac:dyDescent="0.4">
      <c r="B19" s="254"/>
      <c r="C19" s="244"/>
      <c r="D19" s="245"/>
      <c r="E19" s="257"/>
      <c r="F19" s="168"/>
      <c r="G19" s="171"/>
      <c r="H19" s="260"/>
      <c r="I19" s="263"/>
      <c r="J19" s="245"/>
      <c r="K19" s="245"/>
      <c r="L19" s="257"/>
      <c r="M19" s="263"/>
      <c r="N19" s="245"/>
      <c r="O19" s="257"/>
      <c r="P19" s="263"/>
      <c r="Q19" s="245"/>
      <c r="R19" s="245"/>
      <c r="S19" s="245"/>
      <c r="T19" s="246"/>
      <c r="U19" s="120">
        <v>1</v>
      </c>
      <c r="V19" s="121">
        <v>2</v>
      </c>
      <c r="W19" s="121">
        <v>3</v>
      </c>
      <c r="X19" s="121">
        <v>4</v>
      </c>
      <c r="Y19" s="121">
        <v>5</v>
      </c>
      <c r="Z19" s="121">
        <v>6</v>
      </c>
      <c r="AA19" s="122">
        <v>7</v>
      </c>
      <c r="AB19" s="123">
        <v>8</v>
      </c>
      <c r="AC19" s="121">
        <v>9</v>
      </c>
      <c r="AD19" s="121">
        <v>10</v>
      </c>
      <c r="AE19" s="121">
        <v>11</v>
      </c>
      <c r="AF19" s="121">
        <v>12</v>
      </c>
      <c r="AG19" s="121">
        <v>13</v>
      </c>
      <c r="AH19" s="122">
        <v>14</v>
      </c>
      <c r="AI19" s="120">
        <v>15</v>
      </c>
      <c r="AJ19" s="121">
        <v>16</v>
      </c>
      <c r="AK19" s="121">
        <v>17</v>
      </c>
      <c r="AL19" s="121">
        <v>18</v>
      </c>
      <c r="AM19" s="121">
        <v>19</v>
      </c>
      <c r="AN19" s="121">
        <v>20</v>
      </c>
      <c r="AO19" s="122">
        <v>21</v>
      </c>
      <c r="AP19" s="123">
        <v>22</v>
      </c>
      <c r="AQ19" s="121">
        <v>23</v>
      </c>
      <c r="AR19" s="121">
        <v>24</v>
      </c>
      <c r="AS19" s="121">
        <v>25</v>
      </c>
      <c r="AT19" s="121">
        <v>26</v>
      </c>
      <c r="AU19" s="121">
        <v>27</v>
      </c>
      <c r="AV19" s="122">
        <v>28</v>
      </c>
      <c r="AW19" s="124" t="str">
        <f>IF($BC$4="暦月",IF(DAY(DATE($AD$3,$AH$3,29))=29,29,""),"")</f>
        <v/>
      </c>
      <c r="AX19" s="125" t="str">
        <f>IF($BC$4="暦月",IF(DAY(DATE($AD$3,$AH$3,30))=30,30,""),"")</f>
        <v/>
      </c>
      <c r="AY19" s="126" t="str">
        <f>IF($BC$4="暦月",IF(DAY(DATE($AD$3,$AH$3,31))=31,31,""),"")</f>
        <v/>
      </c>
      <c r="AZ19" s="267"/>
      <c r="BA19" s="268"/>
      <c r="BB19" s="273"/>
      <c r="BC19" s="274"/>
      <c r="BD19" s="244"/>
      <c r="BE19" s="245"/>
      <c r="BF19" s="245"/>
      <c r="BG19" s="245"/>
      <c r="BH19" s="246"/>
    </row>
    <row r="20" spans="2:60" ht="20.25" hidden="1" customHeight="1" x14ac:dyDescent="0.4">
      <c r="B20" s="254"/>
      <c r="C20" s="244"/>
      <c r="D20" s="245"/>
      <c r="E20" s="257"/>
      <c r="F20" s="168"/>
      <c r="G20" s="171"/>
      <c r="H20" s="260"/>
      <c r="I20" s="263"/>
      <c r="J20" s="245"/>
      <c r="K20" s="245"/>
      <c r="L20" s="257"/>
      <c r="M20" s="263"/>
      <c r="N20" s="245"/>
      <c r="O20" s="257"/>
      <c r="P20" s="263"/>
      <c r="Q20" s="245"/>
      <c r="R20" s="245"/>
      <c r="S20" s="245"/>
      <c r="T20" s="246"/>
      <c r="U20" s="120">
        <f>WEEKDAY(DATE($AD$3,$AH$3,1))</f>
        <v>2</v>
      </c>
      <c r="V20" s="121">
        <f>WEEKDAY(DATE($AD$3,$AH$3,2))</f>
        <v>3</v>
      </c>
      <c r="W20" s="121">
        <f>WEEKDAY(DATE($AD$3,$AH$3,3))</f>
        <v>4</v>
      </c>
      <c r="X20" s="121">
        <f>WEEKDAY(DATE($AD$3,$AH$3,4))</f>
        <v>5</v>
      </c>
      <c r="Y20" s="121">
        <f>WEEKDAY(DATE($AD$3,$AH$3,5))</f>
        <v>6</v>
      </c>
      <c r="Z20" s="121">
        <f>WEEKDAY(DATE($AD$3,$AH$3,6))</f>
        <v>7</v>
      </c>
      <c r="AA20" s="122">
        <f>WEEKDAY(DATE($AD$3,$AH$3,7))</f>
        <v>1</v>
      </c>
      <c r="AB20" s="123">
        <f>WEEKDAY(DATE($AD$3,$AH$3,8))</f>
        <v>2</v>
      </c>
      <c r="AC20" s="121">
        <f>WEEKDAY(DATE($AD$3,$AH$3,9))</f>
        <v>3</v>
      </c>
      <c r="AD20" s="121">
        <f>WEEKDAY(DATE($AD$3,$AH$3,10))</f>
        <v>4</v>
      </c>
      <c r="AE20" s="121">
        <f>WEEKDAY(DATE($AD$3,$AH$3,11))</f>
        <v>5</v>
      </c>
      <c r="AF20" s="121">
        <f>WEEKDAY(DATE($AD$3,$AH$3,12))</f>
        <v>6</v>
      </c>
      <c r="AG20" s="121">
        <f>WEEKDAY(DATE($AD$3,$AH$3,13))</f>
        <v>7</v>
      </c>
      <c r="AH20" s="122">
        <f>WEEKDAY(DATE($AD$3,$AH$3,14))</f>
        <v>1</v>
      </c>
      <c r="AI20" s="123">
        <f>WEEKDAY(DATE($AD$3,$AH$3,15))</f>
        <v>2</v>
      </c>
      <c r="AJ20" s="121">
        <f>WEEKDAY(DATE($AD$3,$AH$3,16))</f>
        <v>3</v>
      </c>
      <c r="AK20" s="121">
        <f>WEEKDAY(DATE($AD$3,$AH$3,17))</f>
        <v>4</v>
      </c>
      <c r="AL20" s="121">
        <f>WEEKDAY(DATE($AD$3,$AH$3,18))</f>
        <v>5</v>
      </c>
      <c r="AM20" s="121">
        <f>WEEKDAY(DATE($AD$3,$AH$3,19))</f>
        <v>6</v>
      </c>
      <c r="AN20" s="121">
        <f>WEEKDAY(DATE($AD$3,$AH$3,20))</f>
        <v>7</v>
      </c>
      <c r="AO20" s="122">
        <f>WEEKDAY(DATE($AD$3,$AH$3,21))</f>
        <v>1</v>
      </c>
      <c r="AP20" s="123">
        <f>WEEKDAY(DATE($AD$3,$AH$3,22))</f>
        <v>2</v>
      </c>
      <c r="AQ20" s="121">
        <f>WEEKDAY(DATE($AD$3,$AH$3,23))</f>
        <v>3</v>
      </c>
      <c r="AR20" s="121">
        <f>WEEKDAY(DATE($AD$3,$AH$3,24))</f>
        <v>4</v>
      </c>
      <c r="AS20" s="121">
        <f>WEEKDAY(DATE($AD$3,$AH$3,25))</f>
        <v>5</v>
      </c>
      <c r="AT20" s="121">
        <f>WEEKDAY(DATE($AD$3,$AH$3,26))</f>
        <v>6</v>
      </c>
      <c r="AU20" s="121">
        <f>WEEKDAY(DATE($AD$3,$AH$3,27))</f>
        <v>7</v>
      </c>
      <c r="AV20" s="122">
        <f>WEEKDAY(DATE($AD$3,$AH$3,28))</f>
        <v>1</v>
      </c>
      <c r="AW20" s="123">
        <f>IF(AW19=29,WEEKDAY(DATE($AD$3,$AH$3,29)),0)</f>
        <v>0</v>
      </c>
      <c r="AX20" s="121">
        <f>IF(AX19=30,WEEKDAY(DATE($AD$3,$AH$3,30)),0)</f>
        <v>0</v>
      </c>
      <c r="AY20" s="122">
        <f>IF(AY19=31,WEEKDAY(DATE($AD$3,$AH$3,31)),0)</f>
        <v>0</v>
      </c>
      <c r="AZ20" s="267"/>
      <c r="BA20" s="268"/>
      <c r="BB20" s="273"/>
      <c r="BC20" s="274"/>
      <c r="BD20" s="244"/>
      <c r="BE20" s="245"/>
      <c r="BF20" s="245"/>
      <c r="BG20" s="245"/>
      <c r="BH20" s="246"/>
    </row>
    <row r="21" spans="2:60" ht="20.25" customHeight="1" thickBot="1" x14ac:dyDescent="0.45">
      <c r="B21" s="255"/>
      <c r="C21" s="247"/>
      <c r="D21" s="248"/>
      <c r="E21" s="258"/>
      <c r="F21" s="169"/>
      <c r="G21" s="172"/>
      <c r="H21" s="261"/>
      <c r="I21" s="264"/>
      <c r="J21" s="248"/>
      <c r="K21" s="248"/>
      <c r="L21" s="258"/>
      <c r="M21" s="264"/>
      <c r="N21" s="248"/>
      <c r="O21" s="258"/>
      <c r="P21" s="264"/>
      <c r="Q21" s="248"/>
      <c r="R21" s="248"/>
      <c r="S21" s="248"/>
      <c r="T21" s="249"/>
      <c r="U21" s="127" t="str">
        <f>IF(U20=1,"日",IF(U20=2,"月",IF(U20=3,"火",IF(U20=4,"水",IF(U20=5,"木",IF(U20=6,"金","土"))))))</f>
        <v>月</v>
      </c>
      <c r="V21" s="128" t="str">
        <f t="shared" ref="V21:AV21" si="0">IF(V20=1,"日",IF(V20=2,"月",IF(V20=3,"火",IF(V20=4,"水",IF(V20=5,"木",IF(V20=6,"金","土"))))))</f>
        <v>火</v>
      </c>
      <c r="W21" s="128" t="str">
        <f t="shared" si="0"/>
        <v>水</v>
      </c>
      <c r="X21" s="128" t="str">
        <f t="shared" si="0"/>
        <v>木</v>
      </c>
      <c r="Y21" s="128" t="str">
        <f t="shared" si="0"/>
        <v>金</v>
      </c>
      <c r="Z21" s="128" t="str">
        <f t="shared" si="0"/>
        <v>土</v>
      </c>
      <c r="AA21" s="129" t="str">
        <f t="shared" si="0"/>
        <v>日</v>
      </c>
      <c r="AB21" s="130" t="str">
        <f>IF(AB20=1,"日",IF(AB20=2,"月",IF(AB20=3,"火",IF(AB20=4,"水",IF(AB20=5,"木",IF(AB20=6,"金","土"))))))</f>
        <v>月</v>
      </c>
      <c r="AC21" s="128" t="str">
        <f t="shared" si="0"/>
        <v>火</v>
      </c>
      <c r="AD21" s="128" t="str">
        <f t="shared" si="0"/>
        <v>水</v>
      </c>
      <c r="AE21" s="128" t="str">
        <f t="shared" si="0"/>
        <v>木</v>
      </c>
      <c r="AF21" s="128" t="str">
        <f t="shared" si="0"/>
        <v>金</v>
      </c>
      <c r="AG21" s="128" t="str">
        <f t="shared" si="0"/>
        <v>土</v>
      </c>
      <c r="AH21" s="129" t="str">
        <f t="shared" si="0"/>
        <v>日</v>
      </c>
      <c r="AI21" s="130" t="str">
        <f>IF(AI20=1,"日",IF(AI20=2,"月",IF(AI20=3,"火",IF(AI20=4,"水",IF(AI20=5,"木",IF(AI20=6,"金","土"))))))</f>
        <v>月</v>
      </c>
      <c r="AJ21" s="128" t="str">
        <f t="shared" si="0"/>
        <v>火</v>
      </c>
      <c r="AK21" s="128" t="str">
        <f t="shared" si="0"/>
        <v>水</v>
      </c>
      <c r="AL21" s="128" t="str">
        <f t="shared" si="0"/>
        <v>木</v>
      </c>
      <c r="AM21" s="128" t="str">
        <f t="shared" si="0"/>
        <v>金</v>
      </c>
      <c r="AN21" s="128" t="str">
        <f t="shared" si="0"/>
        <v>土</v>
      </c>
      <c r="AO21" s="129" t="str">
        <f t="shared" si="0"/>
        <v>日</v>
      </c>
      <c r="AP21" s="130" t="str">
        <f>IF(AP20=1,"日",IF(AP20=2,"月",IF(AP20=3,"火",IF(AP20=4,"水",IF(AP20=5,"木",IF(AP20=6,"金","土"))))))</f>
        <v>月</v>
      </c>
      <c r="AQ21" s="128" t="str">
        <f t="shared" si="0"/>
        <v>火</v>
      </c>
      <c r="AR21" s="128" t="str">
        <f t="shared" si="0"/>
        <v>水</v>
      </c>
      <c r="AS21" s="128" t="str">
        <f t="shared" si="0"/>
        <v>木</v>
      </c>
      <c r="AT21" s="128" t="str">
        <f t="shared" si="0"/>
        <v>金</v>
      </c>
      <c r="AU21" s="128" t="str">
        <f t="shared" si="0"/>
        <v>土</v>
      </c>
      <c r="AV21" s="129" t="str">
        <f t="shared" si="0"/>
        <v>日</v>
      </c>
      <c r="AW21" s="128" t="str">
        <f>IF(AW20=1,"日",IF(AW20=2,"月",IF(AW20=3,"火",IF(AW20=4,"水",IF(AW20=5,"木",IF(AW20=6,"金",IF(AW20=0,"","土")))))))</f>
        <v/>
      </c>
      <c r="AX21" s="128" t="str">
        <f>IF(AX20=1,"日",IF(AX20=2,"月",IF(AX20=3,"火",IF(AX20=4,"水",IF(AX20=5,"木",IF(AX20=6,"金",IF(AX20=0,"","土")))))))</f>
        <v/>
      </c>
      <c r="AY21" s="128" t="str">
        <f>IF(AY20=1,"日",IF(AY20=2,"月",IF(AY20=3,"火",IF(AY20=4,"水",IF(AY20=5,"木",IF(AY20=6,"金",IF(AY20=0,"","土")))))))</f>
        <v/>
      </c>
      <c r="AZ21" s="269"/>
      <c r="BA21" s="270"/>
      <c r="BB21" s="275"/>
      <c r="BC21" s="276"/>
      <c r="BD21" s="247"/>
      <c r="BE21" s="248"/>
      <c r="BF21" s="248"/>
      <c r="BG21" s="248"/>
      <c r="BH21" s="249"/>
    </row>
    <row r="22" spans="2:60" ht="20.25" customHeight="1" x14ac:dyDescent="0.4">
      <c r="B22" s="116"/>
      <c r="C22" s="309"/>
      <c r="D22" s="310"/>
      <c r="E22" s="311"/>
      <c r="F22" s="165"/>
      <c r="G22" s="166"/>
      <c r="H22" s="312"/>
      <c r="I22" s="313"/>
      <c r="J22" s="314"/>
      <c r="K22" s="314"/>
      <c r="L22" s="315"/>
      <c r="M22" s="316"/>
      <c r="N22" s="317"/>
      <c r="O22" s="318"/>
      <c r="P22" s="48" t="s">
        <v>18</v>
      </c>
      <c r="Q22" s="22"/>
      <c r="R22" s="22"/>
      <c r="S22" s="20"/>
      <c r="T22" s="49"/>
      <c r="U22" s="190"/>
      <c r="V22" s="190"/>
      <c r="W22" s="190"/>
      <c r="X22" s="190"/>
      <c r="Y22" s="190"/>
      <c r="Z22" s="190"/>
      <c r="AA22" s="191"/>
      <c r="AB22" s="192"/>
      <c r="AC22" s="190"/>
      <c r="AD22" s="190"/>
      <c r="AE22" s="190"/>
      <c r="AF22" s="190"/>
      <c r="AG22" s="190"/>
      <c r="AH22" s="191"/>
      <c r="AI22" s="192"/>
      <c r="AJ22" s="190"/>
      <c r="AK22" s="190"/>
      <c r="AL22" s="190"/>
      <c r="AM22" s="190"/>
      <c r="AN22" s="190"/>
      <c r="AO22" s="191"/>
      <c r="AP22" s="192"/>
      <c r="AQ22" s="190"/>
      <c r="AR22" s="190"/>
      <c r="AS22" s="190"/>
      <c r="AT22" s="190"/>
      <c r="AU22" s="190"/>
      <c r="AV22" s="191"/>
      <c r="AW22" s="192"/>
      <c r="AX22" s="190"/>
      <c r="AY22" s="190"/>
      <c r="AZ22" s="319"/>
      <c r="BA22" s="320"/>
      <c r="BB22" s="340"/>
      <c r="BC22" s="320"/>
      <c r="BD22" s="337"/>
      <c r="BE22" s="338"/>
      <c r="BF22" s="338"/>
      <c r="BG22" s="338"/>
      <c r="BH22" s="339"/>
    </row>
    <row r="23" spans="2:60" ht="20.25" customHeight="1" x14ac:dyDescent="0.4">
      <c r="B23" s="117">
        <v>1</v>
      </c>
      <c r="C23" s="280"/>
      <c r="D23" s="281"/>
      <c r="E23" s="282"/>
      <c r="F23" s="162">
        <f>C22</f>
        <v>0</v>
      </c>
      <c r="G23" s="158"/>
      <c r="H23" s="287"/>
      <c r="I23" s="292"/>
      <c r="J23" s="293"/>
      <c r="K23" s="293"/>
      <c r="L23" s="294"/>
      <c r="M23" s="301"/>
      <c r="N23" s="302"/>
      <c r="O23" s="303"/>
      <c r="P23" s="23" t="s">
        <v>72</v>
      </c>
      <c r="Q23" s="24"/>
      <c r="R23" s="24"/>
      <c r="S23" s="19"/>
      <c r="T23" s="50"/>
      <c r="U23" s="193" t="str">
        <f>IF(U22="","",VLOOKUP(U22,'シフト記号表（勤務時間帯）'!$D$6:$X$47,21,FALSE))</f>
        <v/>
      </c>
      <c r="V23" s="194" t="str">
        <f>IF(V22="","",VLOOKUP(V22,'シフト記号表（勤務時間帯）'!$D$6:$X$47,21,FALSE))</f>
        <v/>
      </c>
      <c r="W23" s="194" t="str">
        <f>IF(W22="","",VLOOKUP(W22,'シフト記号表（勤務時間帯）'!$D$6:$X$47,21,FALSE))</f>
        <v/>
      </c>
      <c r="X23" s="194" t="str">
        <f>IF(X22="","",VLOOKUP(X22,'シフト記号表（勤務時間帯）'!$D$6:$X$47,21,FALSE))</f>
        <v/>
      </c>
      <c r="Y23" s="194" t="str">
        <f>IF(Y22="","",VLOOKUP(Y22,'シフト記号表（勤務時間帯）'!$D$6:$X$47,21,FALSE))</f>
        <v/>
      </c>
      <c r="Z23" s="194" t="str">
        <f>IF(Z22="","",VLOOKUP(Z22,'シフト記号表（勤務時間帯）'!$D$6:$X$47,21,FALSE))</f>
        <v/>
      </c>
      <c r="AA23" s="195" t="str">
        <f>IF(AA22="","",VLOOKUP(AA22,'シフト記号表（勤務時間帯）'!$D$6:$X$47,21,FALSE))</f>
        <v/>
      </c>
      <c r="AB23" s="193" t="str">
        <f>IF(AB22="","",VLOOKUP(AB22,'シフト記号表（勤務時間帯）'!$D$6:$X$47,21,FALSE))</f>
        <v/>
      </c>
      <c r="AC23" s="194" t="str">
        <f>IF(AC22="","",VLOOKUP(AC22,'シフト記号表（勤務時間帯）'!$D$6:$X$47,21,FALSE))</f>
        <v/>
      </c>
      <c r="AD23" s="194" t="str">
        <f>IF(AD22="","",VLOOKUP(AD22,'シフト記号表（勤務時間帯）'!$D$6:$X$47,21,FALSE))</f>
        <v/>
      </c>
      <c r="AE23" s="194" t="str">
        <f>IF(AE22="","",VLOOKUP(AE22,'シフト記号表（勤務時間帯）'!$D$6:$X$47,21,FALSE))</f>
        <v/>
      </c>
      <c r="AF23" s="194" t="str">
        <f>IF(AF22="","",VLOOKUP(AF22,'シフト記号表（勤務時間帯）'!$D$6:$X$47,21,FALSE))</f>
        <v/>
      </c>
      <c r="AG23" s="194" t="str">
        <f>IF(AG22="","",VLOOKUP(AG22,'シフト記号表（勤務時間帯）'!$D$6:$X$47,21,FALSE))</f>
        <v/>
      </c>
      <c r="AH23" s="195" t="str">
        <f>IF(AH22="","",VLOOKUP(AH22,'シフト記号表（勤務時間帯）'!$D$6:$X$47,21,FALSE))</f>
        <v/>
      </c>
      <c r="AI23" s="193" t="str">
        <f>IF(AI22="","",VLOOKUP(AI22,'シフト記号表（勤務時間帯）'!$D$6:$X$47,21,FALSE))</f>
        <v/>
      </c>
      <c r="AJ23" s="194" t="str">
        <f>IF(AJ22="","",VLOOKUP(AJ22,'シフト記号表（勤務時間帯）'!$D$6:$X$47,21,FALSE))</f>
        <v/>
      </c>
      <c r="AK23" s="194" t="str">
        <f>IF(AK22="","",VLOOKUP(AK22,'シフト記号表（勤務時間帯）'!$D$6:$X$47,21,FALSE))</f>
        <v/>
      </c>
      <c r="AL23" s="194" t="str">
        <f>IF(AL22="","",VLOOKUP(AL22,'シフト記号表（勤務時間帯）'!$D$6:$X$47,21,FALSE))</f>
        <v/>
      </c>
      <c r="AM23" s="194" t="str">
        <f>IF(AM22="","",VLOOKUP(AM22,'シフト記号表（勤務時間帯）'!$D$6:$X$47,21,FALSE))</f>
        <v/>
      </c>
      <c r="AN23" s="194" t="str">
        <f>IF(AN22="","",VLOOKUP(AN22,'シフト記号表（勤務時間帯）'!$D$6:$X$47,21,FALSE))</f>
        <v/>
      </c>
      <c r="AO23" s="195" t="str">
        <f>IF(AO22="","",VLOOKUP(AO22,'シフト記号表（勤務時間帯）'!$D$6:$X$47,21,FALSE))</f>
        <v/>
      </c>
      <c r="AP23" s="193" t="str">
        <f>IF(AP22="","",VLOOKUP(AP22,'シフト記号表（勤務時間帯）'!$D$6:$X$47,21,FALSE))</f>
        <v/>
      </c>
      <c r="AQ23" s="194" t="str">
        <f>IF(AQ22="","",VLOOKUP(AQ22,'シフト記号表（勤務時間帯）'!$D$6:$X$47,21,FALSE))</f>
        <v/>
      </c>
      <c r="AR23" s="194" t="str">
        <f>IF(AR22="","",VLOOKUP(AR22,'シフト記号表（勤務時間帯）'!$D$6:$X$47,21,FALSE))</f>
        <v/>
      </c>
      <c r="AS23" s="194" t="str">
        <f>IF(AS22="","",VLOOKUP(AS22,'シフト記号表（勤務時間帯）'!$D$6:$X$47,21,FALSE))</f>
        <v/>
      </c>
      <c r="AT23" s="194" t="str">
        <f>IF(AT22="","",VLOOKUP(AT22,'シフト記号表（勤務時間帯）'!$D$6:$X$47,21,FALSE))</f>
        <v/>
      </c>
      <c r="AU23" s="194" t="str">
        <f>IF(AU22="","",VLOOKUP(AU22,'シフト記号表（勤務時間帯）'!$D$6:$X$47,21,FALSE))</f>
        <v/>
      </c>
      <c r="AV23" s="195" t="str">
        <f>IF(AV22="","",VLOOKUP(AV22,'シフト記号表（勤務時間帯）'!$D$6:$X$47,21,FALSE))</f>
        <v/>
      </c>
      <c r="AW23" s="193" t="str">
        <f>IF(AW22="","",VLOOKUP(AW22,'シフト記号表（勤務時間帯）'!$D$6:$X$47,21,FALSE))</f>
        <v/>
      </c>
      <c r="AX23" s="194" t="str">
        <f>IF(AX22="","",VLOOKUP(AX22,'シフト記号表（勤務時間帯）'!$D$6:$X$47,21,FALSE))</f>
        <v/>
      </c>
      <c r="AY23" s="194" t="str">
        <f>IF(AY22="","",VLOOKUP(AY22,'シフト記号表（勤務時間帯）'!$D$6:$X$47,21,FALSE))</f>
        <v/>
      </c>
      <c r="AZ23" s="331">
        <f>IF($BC$4="４週",SUM(U23:AV23),IF($BC$4="暦月",SUM(U23:AY23),""))</f>
        <v>0</v>
      </c>
      <c r="BA23" s="332"/>
      <c r="BB23" s="333">
        <f>IF($BC$4="４週",AZ23/4,IF($BC$4="暦月",(AZ23/($BC$9/7)),""))</f>
        <v>0</v>
      </c>
      <c r="BC23" s="332"/>
      <c r="BD23" s="325"/>
      <c r="BE23" s="326"/>
      <c r="BF23" s="326"/>
      <c r="BG23" s="326"/>
      <c r="BH23" s="327"/>
    </row>
    <row r="24" spans="2:60" ht="20.25" customHeight="1" x14ac:dyDescent="0.4">
      <c r="B24" s="118"/>
      <c r="C24" s="283"/>
      <c r="D24" s="284"/>
      <c r="E24" s="285"/>
      <c r="F24" s="163"/>
      <c r="G24" s="159">
        <f>C22</f>
        <v>0</v>
      </c>
      <c r="H24" s="288"/>
      <c r="I24" s="295"/>
      <c r="J24" s="296"/>
      <c r="K24" s="296"/>
      <c r="L24" s="297"/>
      <c r="M24" s="304"/>
      <c r="N24" s="305"/>
      <c r="O24" s="306"/>
      <c r="P24" s="25" t="s">
        <v>73</v>
      </c>
      <c r="Q24" s="26"/>
      <c r="R24" s="26"/>
      <c r="S24" s="17"/>
      <c r="T24" s="51"/>
      <c r="U24" s="196" t="str">
        <f>IF(U22="","",VLOOKUP(U22,'シフト記号表（勤務時間帯）'!$D$6:$Z$47,23,FALSE))</f>
        <v/>
      </c>
      <c r="V24" s="197" t="str">
        <f>IF(V22="","",VLOOKUP(V22,'シフト記号表（勤務時間帯）'!$D$6:$Z$47,23,FALSE))</f>
        <v/>
      </c>
      <c r="W24" s="197" t="str">
        <f>IF(W22="","",VLOOKUP(W22,'シフト記号表（勤務時間帯）'!$D$6:$Z$47,23,FALSE))</f>
        <v/>
      </c>
      <c r="X24" s="197" t="str">
        <f>IF(X22="","",VLOOKUP(X22,'シフト記号表（勤務時間帯）'!$D$6:$Z$47,23,FALSE))</f>
        <v/>
      </c>
      <c r="Y24" s="197" t="str">
        <f>IF(Y22="","",VLOOKUP(Y22,'シフト記号表（勤務時間帯）'!$D$6:$Z$47,23,FALSE))</f>
        <v/>
      </c>
      <c r="Z24" s="197" t="str">
        <f>IF(Z22="","",VLOOKUP(Z22,'シフト記号表（勤務時間帯）'!$D$6:$Z$47,23,FALSE))</f>
        <v/>
      </c>
      <c r="AA24" s="198" t="str">
        <f>IF(AA22="","",VLOOKUP(AA22,'シフト記号表（勤務時間帯）'!$D$6:$Z$47,23,FALSE))</f>
        <v/>
      </c>
      <c r="AB24" s="196" t="str">
        <f>IF(AB22="","",VLOOKUP(AB22,'シフト記号表（勤務時間帯）'!$D$6:$Z$47,23,FALSE))</f>
        <v/>
      </c>
      <c r="AC24" s="197" t="str">
        <f>IF(AC22="","",VLOOKUP(AC22,'シフト記号表（勤務時間帯）'!$D$6:$Z$47,23,FALSE))</f>
        <v/>
      </c>
      <c r="AD24" s="197" t="str">
        <f>IF(AD22="","",VLOOKUP(AD22,'シフト記号表（勤務時間帯）'!$D$6:$Z$47,23,FALSE))</f>
        <v/>
      </c>
      <c r="AE24" s="197" t="str">
        <f>IF(AE22="","",VLOOKUP(AE22,'シフト記号表（勤務時間帯）'!$D$6:$Z$47,23,FALSE))</f>
        <v/>
      </c>
      <c r="AF24" s="197" t="str">
        <f>IF(AF22="","",VLOOKUP(AF22,'シフト記号表（勤務時間帯）'!$D$6:$Z$47,23,FALSE))</f>
        <v/>
      </c>
      <c r="AG24" s="197" t="str">
        <f>IF(AG22="","",VLOOKUP(AG22,'シフト記号表（勤務時間帯）'!$D$6:$Z$47,23,FALSE))</f>
        <v/>
      </c>
      <c r="AH24" s="198" t="str">
        <f>IF(AH22="","",VLOOKUP(AH22,'シフト記号表（勤務時間帯）'!$D$6:$Z$47,23,FALSE))</f>
        <v/>
      </c>
      <c r="AI24" s="196" t="str">
        <f>IF(AI22="","",VLOOKUP(AI22,'シフト記号表（勤務時間帯）'!$D$6:$Z$47,23,FALSE))</f>
        <v/>
      </c>
      <c r="AJ24" s="197" t="str">
        <f>IF(AJ22="","",VLOOKUP(AJ22,'シフト記号表（勤務時間帯）'!$D$6:$Z$47,23,FALSE))</f>
        <v/>
      </c>
      <c r="AK24" s="197" t="str">
        <f>IF(AK22="","",VLOOKUP(AK22,'シフト記号表（勤務時間帯）'!$D$6:$Z$47,23,FALSE))</f>
        <v/>
      </c>
      <c r="AL24" s="197" t="str">
        <f>IF(AL22="","",VLOOKUP(AL22,'シフト記号表（勤務時間帯）'!$D$6:$Z$47,23,FALSE))</f>
        <v/>
      </c>
      <c r="AM24" s="197" t="str">
        <f>IF(AM22="","",VLOOKUP(AM22,'シフト記号表（勤務時間帯）'!$D$6:$Z$47,23,FALSE))</f>
        <v/>
      </c>
      <c r="AN24" s="197" t="str">
        <f>IF(AN22="","",VLOOKUP(AN22,'シフト記号表（勤務時間帯）'!$D$6:$Z$47,23,FALSE))</f>
        <v/>
      </c>
      <c r="AO24" s="198" t="str">
        <f>IF(AO22="","",VLOOKUP(AO22,'シフト記号表（勤務時間帯）'!$D$6:$Z$47,23,FALSE))</f>
        <v/>
      </c>
      <c r="AP24" s="196" t="str">
        <f>IF(AP22="","",VLOOKUP(AP22,'シフト記号表（勤務時間帯）'!$D$6:$Z$47,23,FALSE))</f>
        <v/>
      </c>
      <c r="AQ24" s="197" t="str">
        <f>IF(AQ22="","",VLOOKUP(AQ22,'シフト記号表（勤務時間帯）'!$D$6:$Z$47,23,FALSE))</f>
        <v/>
      </c>
      <c r="AR24" s="197" t="str">
        <f>IF(AR22="","",VLOOKUP(AR22,'シフト記号表（勤務時間帯）'!$D$6:$Z$47,23,FALSE))</f>
        <v/>
      </c>
      <c r="AS24" s="197" t="str">
        <f>IF(AS22="","",VLOOKUP(AS22,'シフト記号表（勤務時間帯）'!$D$6:$Z$47,23,FALSE))</f>
        <v/>
      </c>
      <c r="AT24" s="197" t="str">
        <f>IF(AT22="","",VLOOKUP(AT22,'シフト記号表（勤務時間帯）'!$D$6:$Z$47,23,FALSE))</f>
        <v/>
      </c>
      <c r="AU24" s="197" t="str">
        <f>IF(AU22="","",VLOOKUP(AU22,'シフト記号表（勤務時間帯）'!$D$6:$Z$47,23,FALSE))</f>
        <v/>
      </c>
      <c r="AV24" s="198" t="str">
        <f>IF(AV22="","",VLOOKUP(AV22,'シフト記号表（勤務時間帯）'!$D$6:$Z$47,23,FALSE))</f>
        <v/>
      </c>
      <c r="AW24" s="196" t="str">
        <f>IF(AW22="","",VLOOKUP(AW22,'シフト記号表（勤務時間帯）'!$D$6:$Z$47,23,FALSE))</f>
        <v/>
      </c>
      <c r="AX24" s="197" t="str">
        <f>IF(AX22="","",VLOOKUP(AX22,'シフト記号表（勤務時間帯）'!$D$6:$Z$47,23,FALSE))</f>
        <v/>
      </c>
      <c r="AY24" s="197" t="str">
        <f>IF(AY22="","",VLOOKUP(AY22,'シフト記号表（勤務時間帯）'!$D$6:$Z$47,23,FALSE))</f>
        <v/>
      </c>
      <c r="AZ24" s="334">
        <f>IF($BC$4="４週",SUM(U24:AV24),IF($BC$4="暦月",SUM(U24:AY24),""))</f>
        <v>0</v>
      </c>
      <c r="BA24" s="335"/>
      <c r="BB24" s="336">
        <f>IF($BC$4="４週",AZ24/4,IF($BC$4="暦月",(AZ24/($BC$9/7)),""))</f>
        <v>0</v>
      </c>
      <c r="BC24" s="335"/>
      <c r="BD24" s="328"/>
      <c r="BE24" s="329"/>
      <c r="BF24" s="329"/>
      <c r="BG24" s="329"/>
      <c r="BH24" s="330"/>
    </row>
    <row r="25" spans="2:60" ht="20.25" customHeight="1" x14ac:dyDescent="0.4">
      <c r="B25" s="119"/>
      <c r="C25" s="277"/>
      <c r="D25" s="278"/>
      <c r="E25" s="279"/>
      <c r="F25" s="161"/>
      <c r="G25" s="157"/>
      <c r="H25" s="286"/>
      <c r="I25" s="289"/>
      <c r="J25" s="290"/>
      <c r="K25" s="290"/>
      <c r="L25" s="291"/>
      <c r="M25" s="298"/>
      <c r="N25" s="299"/>
      <c r="O25" s="300"/>
      <c r="P25" s="21" t="s">
        <v>18</v>
      </c>
      <c r="Q25" s="27"/>
      <c r="R25" s="27"/>
      <c r="S25" s="15"/>
      <c r="T25" s="52"/>
      <c r="U25" s="199"/>
      <c r="V25" s="200"/>
      <c r="W25" s="200"/>
      <c r="X25" s="200"/>
      <c r="Y25" s="200"/>
      <c r="Z25" s="200"/>
      <c r="AA25" s="201"/>
      <c r="AB25" s="199"/>
      <c r="AC25" s="200"/>
      <c r="AD25" s="200"/>
      <c r="AE25" s="200"/>
      <c r="AF25" s="200"/>
      <c r="AG25" s="200"/>
      <c r="AH25" s="201"/>
      <c r="AI25" s="199"/>
      <c r="AJ25" s="200"/>
      <c r="AK25" s="200"/>
      <c r="AL25" s="200"/>
      <c r="AM25" s="200"/>
      <c r="AN25" s="200"/>
      <c r="AO25" s="201"/>
      <c r="AP25" s="199"/>
      <c r="AQ25" s="200"/>
      <c r="AR25" s="200"/>
      <c r="AS25" s="200"/>
      <c r="AT25" s="200"/>
      <c r="AU25" s="200"/>
      <c r="AV25" s="201"/>
      <c r="AW25" s="199"/>
      <c r="AX25" s="200"/>
      <c r="AY25" s="200"/>
      <c r="AZ25" s="307"/>
      <c r="BA25" s="308"/>
      <c r="BB25" s="321"/>
      <c r="BC25" s="308"/>
      <c r="BD25" s="322"/>
      <c r="BE25" s="323"/>
      <c r="BF25" s="323"/>
      <c r="BG25" s="323"/>
      <c r="BH25" s="324"/>
    </row>
    <row r="26" spans="2:60" ht="20.25" customHeight="1" x14ac:dyDescent="0.4">
      <c r="B26" s="117">
        <f>B23+1</f>
        <v>2</v>
      </c>
      <c r="C26" s="280"/>
      <c r="D26" s="281"/>
      <c r="E26" s="282"/>
      <c r="F26" s="162">
        <f>C25</f>
        <v>0</v>
      </c>
      <c r="G26" s="158"/>
      <c r="H26" s="287"/>
      <c r="I26" s="292"/>
      <c r="J26" s="293"/>
      <c r="K26" s="293"/>
      <c r="L26" s="294"/>
      <c r="M26" s="301"/>
      <c r="N26" s="302"/>
      <c r="O26" s="303"/>
      <c r="P26" s="23" t="s">
        <v>72</v>
      </c>
      <c r="Q26" s="24"/>
      <c r="R26" s="24"/>
      <c r="S26" s="19"/>
      <c r="T26" s="50"/>
      <c r="U26" s="193" t="str">
        <f>IF(U25="","",VLOOKUP(U25,'シフト記号表（勤務時間帯）'!$D$6:$X$47,21,FALSE))</f>
        <v/>
      </c>
      <c r="V26" s="194" t="str">
        <f>IF(V25="","",VLOOKUP(V25,'シフト記号表（勤務時間帯）'!$D$6:$X$47,21,FALSE))</f>
        <v/>
      </c>
      <c r="W26" s="194" t="str">
        <f>IF(W25="","",VLOOKUP(W25,'シフト記号表（勤務時間帯）'!$D$6:$X$47,21,FALSE))</f>
        <v/>
      </c>
      <c r="X26" s="194" t="str">
        <f>IF(X25="","",VLOOKUP(X25,'シフト記号表（勤務時間帯）'!$D$6:$X$47,21,FALSE))</f>
        <v/>
      </c>
      <c r="Y26" s="194" t="str">
        <f>IF(Y25="","",VLOOKUP(Y25,'シフト記号表（勤務時間帯）'!$D$6:$X$47,21,FALSE))</f>
        <v/>
      </c>
      <c r="Z26" s="194" t="str">
        <f>IF(Z25="","",VLOOKUP(Z25,'シフト記号表（勤務時間帯）'!$D$6:$X$47,21,FALSE))</f>
        <v/>
      </c>
      <c r="AA26" s="195" t="str">
        <f>IF(AA25="","",VLOOKUP(AA25,'シフト記号表（勤務時間帯）'!$D$6:$X$47,21,FALSE))</f>
        <v/>
      </c>
      <c r="AB26" s="193" t="str">
        <f>IF(AB25="","",VLOOKUP(AB25,'シフト記号表（勤務時間帯）'!$D$6:$X$47,21,FALSE))</f>
        <v/>
      </c>
      <c r="AC26" s="194" t="str">
        <f>IF(AC25="","",VLOOKUP(AC25,'シフト記号表（勤務時間帯）'!$D$6:$X$47,21,FALSE))</f>
        <v/>
      </c>
      <c r="AD26" s="194" t="str">
        <f>IF(AD25="","",VLOOKUP(AD25,'シフト記号表（勤務時間帯）'!$D$6:$X$47,21,FALSE))</f>
        <v/>
      </c>
      <c r="AE26" s="194" t="str">
        <f>IF(AE25="","",VLOOKUP(AE25,'シフト記号表（勤務時間帯）'!$D$6:$X$47,21,FALSE))</f>
        <v/>
      </c>
      <c r="AF26" s="194" t="str">
        <f>IF(AF25="","",VLOOKUP(AF25,'シフト記号表（勤務時間帯）'!$D$6:$X$47,21,FALSE))</f>
        <v/>
      </c>
      <c r="AG26" s="194" t="str">
        <f>IF(AG25="","",VLOOKUP(AG25,'シフト記号表（勤務時間帯）'!$D$6:$X$47,21,FALSE))</f>
        <v/>
      </c>
      <c r="AH26" s="195" t="str">
        <f>IF(AH25="","",VLOOKUP(AH25,'シフト記号表（勤務時間帯）'!$D$6:$X$47,21,FALSE))</f>
        <v/>
      </c>
      <c r="AI26" s="193" t="str">
        <f>IF(AI25="","",VLOOKUP(AI25,'シフト記号表（勤務時間帯）'!$D$6:$X$47,21,FALSE))</f>
        <v/>
      </c>
      <c r="AJ26" s="194" t="str">
        <f>IF(AJ25="","",VLOOKUP(AJ25,'シフト記号表（勤務時間帯）'!$D$6:$X$47,21,FALSE))</f>
        <v/>
      </c>
      <c r="AK26" s="194" t="str">
        <f>IF(AK25="","",VLOOKUP(AK25,'シフト記号表（勤務時間帯）'!$D$6:$X$47,21,FALSE))</f>
        <v/>
      </c>
      <c r="AL26" s="194" t="str">
        <f>IF(AL25="","",VLOOKUP(AL25,'シフト記号表（勤務時間帯）'!$D$6:$X$47,21,FALSE))</f>
        <v/>
      </c>
      <c r="AM26" s="194" t="str">
        <f>IF(AM25="","",VLOOKUP(AM25,'シフト記号表（勤務時間帯）'!$D$6:$X$47,21,FALSE))</f>
        <v/>
      </c>
      <c r="AN26" s="194" t="str">
        <f>IF(AN25="","",VLOOKUP(AN25,'シフト記号表（勤務時間帯）'!$D$6:$X$47,21,FALSE))</f>
        <v/>
      </c>
      <c r="AO26" s="195" t="str">
        <f>IF(AO25="","",VLOOKUP(AO25,'シフト記号表（勤務時間帯）'!$D$6:$X$47,21,FALSE))</f>
        <v/>
      </c>
      <c r="AP26" s="193" t="str">
        <f>IF(AP25="","",VLOOKUP(AP25,'シフト記号表（勤務時間帯）'!$D$6:$X$47,21,FALSE))</f>
        <v/>
      </c>
      <c r="AQ26" s="194" t="str">
        <f>IF(AQ25="","",VLOOKUP(AQ25,'シフト記号表（勤務時間帯）'!$D$6:$X$47,21,FALSE))</f>
        <v/>
      </c>
      <c r="AR26" s="194" t="str">
        <f>IF(AR25="","",VLOOKUP(AR25,'シフト記号表（勤務時間帯）'!$D$6:$X$47,21,FALSE))</f>
        <v/>
      </c>
      <c r="AS26" s="194" t="str">
        <f>IF(AS25="","",VLOOKUP(AS25,'シフト記号表（勤務時間帯）'!$D$6:$X$47,21,FALSE))</f>
        <v/>
      </c>
      <c r="AT26" s="194" t="str">
        <f>IF(AT25="","",VLOOKUP(AT25,'シフト記号表（勤務時間帯）'!$D$6:$X$47,21,FALSE))</f>
        <v/>
      </c>
      <c r="AU26" s="194" t="str">
        <f>IF(AU25="","",VLOOKUP(AU25,'シフト記号表（勤務時間帯）'!$D$6:$X$47,21,FALSE))</f>
        <v/>
      </c>
      <c r="AV26" s="195" t="str">
        <f>IF(AV25="","",VLOOKUP(AV25,'シフト記号表（勤務時間帯）'!$D$6:$X$47,21,FALSE))</f>
        <v/>
      </c>
      <c r="AW26" s="193" t="str">
        <f>IF(AW25="","",VLOOKUP(AW25,'シフト記号表（勤務時間帯）'!$D$6:$X$47,21,FALSE))</f>
        <v/>
      </c>
      <c r="AX26" s="194" t="str">
        <f>IF(AX25="","",VLOOKUP(AX25,'シフト記号表（勤務時間帯）'!$D$6:$X$47,21,FALSE))</f>
        <v/>
      </c>
      <c r="AY26" s="194" t="str">
        <f>IF(AY25="","",VLOOKUP(AY25,'シフト記号表（勤務時間帯）'!$D$6:$X$47,21,FALSE))</f>
        <v/>
      </c>
      <c r="AZ26" s="331">
        <f>IF($BC$4="４週",SUM(U26:AV26),IF($BC$4="暦月",SUM(U26:AY26),""))</f>
        <v>0</v>
      </c>
      <c r="BA26" s="332"/>
      <c r="BB26" s="333">
        <f>IF($BC$4="４週",AZ26/4,IF($BC$4="暦月",(AZ26/($BC$9/7)),""))</f>
        <v>0</v>
      </c>
      <c r="BC26" s="332"/>
      <c r="BD26" s="325"/>
      <c r="BE26" s="326"/>
      <c r="BF26" s="326"/>
      <c r="BG26" s="326"/>
      <c r="BH26" s="327"/>
    </row>
    <row r="27" spans="2:60" ht="20.25" customHeight="1" x14ac:dyDescent="0.4">
      <c r="B27" s="118"/>
      <c r="C27" s="283"/>
      <c r="D27" s="284"/>
      <c r="E27" s="285"/>
      <c r="F27" s="163"/>
      <c r="G27" s="159">
        <f>C25</f>
        <v>0</v>
      </c>
      <c r="H27" s="288"/>
      <c r="I27" s="295"/>
      <c r="J27" s="296"/>
      <c r="K27" s="296"/>
      <c r="L27" s="297"/>
      <c r="M27" s="304"/>
      <c r="N27" s="305"/>
      <c r="O27" s="306"/>
      <c r="P27" s="25" t="s">
        <v>73</v>
      </c>
      <c r="Q27" s="26"/>
      <c r="R27" s="26"/>
      <c r="S27" s="17"/>
      <c r="T27" s="51"/>
      <c r="U27" s="196" t="str">
        <f>IF(U25="","",VLOOKUP(U25,'シフト記号表（勤務時間帯）'!$D$6:$Z$47,23,FALSE))</f>
        <v/>
      </c>
      <c r="V27" s="197" t="str">
        <f>IF(V25="","",VLOOKUP(V25,'シフト記号表（勤務時間帯）'!$D$6:$Z$47,23,FALSE))</f>
        <v/>
      </c>
      <c r="W27" s="197" t="str">
        <f>IF(W25="","",VLOOKUP(W25,'シフト記号表（勤務時間帯）'!$D$6:$Z$47,23,FALSE))</f>
        <v/>
      </c>
      <c r="X27" s="197" t="str">
        <f>IF(X25="","",VLOOKUP(X25,'シフト記号表（勤務時間帯）'!$D$6:$Z$47,23,FALSE))</f>
        <v/>
      </c>
      <c r="Y27" s="197" t="str">
        <f>IF(Y25="","",VLOOKUP(Y25,'シフト記号表（勤務時間帯）'!$D$6:$Z$47,23,FALSE))</f>
        <v/>
      </c>
      <c r="Z27" s="197" t="str">
        <f>IF(Z25="","",VLOOKUP(Z25,'シフト記号表（勤務時間帯）'!$D$6:$Z$47,23,FALSE))</f>
        <v/>
      </c>
      <c r="AA27" s="198" t="str">
        <f>IF(AA25="","",VLOOKUP(AA25,'シフト記号表（勤務時間帯）'!$D$6:$Z$47,23,FALSE))</f>
        <v/>
      </c>
      <c r="AB27" s="196" t="str">
        <f>IF(AB25="","",VLOOKUP(AB25,'シフト記号表（勤務時間帯）'!$D$6:$Z$47,23,FALSE))</f>
        <v/>
      </c>
      <c r="AC27" s="197" t="str">
        <f>IF(AC25="","",VLOOKUP(AC25,'シフト記号表（勤務時間帯）'!$D$6:$Z$47,23,FALSE))</f>
        <v/>
      </c>
      <c r="AD27" s="197" t="str">
        <f>IF(AD25="","",VLOOKUP(AD25,'シフト記号表（勤務時間帯）'!$D$6:$Z$47,23,FALSE))</f>
        <v/>
      </c>
      <c r="AE27" s="197" t="str">
        <f>IF(AE25="","",VLOOKUP(AE25,'シフト記号表（勤務時間帯）'!$D$6:$Z$47,23,FALSE))</f>
        <v/>
      </c>
      <c r="AF27" s="197" t="str">
        <f>IF(AF25="","",VLOOKUP(AF25,'シフト記号表（勤務時間帯）'!$D$6:$Z$47,23,FALSE))</f>
        <v/>
      </c>
      <c r="AG27" s="197" t="str">
        <f>IF(AG25="","",VLOOKUP(AG25,'シフト記号表（勤務時間帯）'!$D$6:$Z$47,23,FALSE))</f>
        <v/>
      </c>
      <c r="AH27" s="198" t="str">
        <f>IF(AH25="","",VLOOKUP(AH25,'シフト記号表（勤務時間帯）'!$D$6:$Z$47,23,FALSE))</f>
        <v/>
      </c>
      <c r="AI27" s="196" t="str">
        <f>IF(AI25="","",VLOOKUP(AI25,'シフト記号表（勤務時間帯）'!$D$6:$Z$47,23,FALSE))</f>
        <v/>
      </c>
      <c r="AJ27" s="197" t="str">
        <f>IF(AJ25="","",VLOOKUP(AJ25,'シフト記号表（勤務時間帯）'!$D$6:$Z$47,23,FALSE))</f>
        <v/>
      </c>
      <c r="AK27" s="197" t="str">
        <f>IF(AK25="","",VLOOKUP(AK25,'シフト記号表（勤務時間帯）'!$D$6:$Z$47,23,FALSE))</f>
        <v/>
      </c>
      <c r="AL27" s="197" t="str">
        <f>IF(AL25="","",VLOOKUP(AL25,'シフト記号表（勤務時間帯）'!$D$6:$Z$47,23,FALSE))</f>
        <v/>
      </c>
      <c r="AM27" s="197" t="str">
        <f>IF(AM25="","",VLOOKUP(AM25,'シフト記号表（勤務時間帯）'!$D$6:$Z$47,23,FALSE))</f>
        <v/>
      </c>
      <c r="AN27" s="197" t="str">
        <f>IF(AN25="","",VLOOKUP(AN25,'シフト記号表（勤務時間帯）'!$D$6:$Z$47,23,FALSE))</f>
        <v/>
      </c>
      <c r="AO27" s="198" t="str">
        <f>IF(AO25="","",VLOOKUP(AO25,'シフト記号表（勤務時間帯）'!$D$6:$Z$47,23,FALSE))</f>
        <v/>
      </c>
      <c r="AP27" s="196" t="str">
        <f>IF(AP25="","",VLOOKUP(AP25,'シフト記号表（勤務時間帯）'!$D$6:$Z$47,23,FALSE))</f>
        <v/>
      </c>
      <c r="AQ27" s="197" t="str">
        <f>IF(AQ25="","",VLOOKUP(AQ25,'シフト記号表（勤務時間帯）'!$D$6:$Z$47,23,FALSE))</f>
        <v/>
      </c>
      <c r="AR27" s="197" t="str">
        <f>IF(AR25="","",VLOOKUP(AR25,'シフト記号表（勤務時間帯）'!$D$6:$Z$47,23,FALSE))</f>
        <v/>
      </c>
      <c r="AS27" s="197" t="str">
        <f>IF(AS25="","",VLOOKUP(AS25,'シフト記号表（勤務時間帯）'!$D$6:$Z$47,23,FALSE))</f>
        <v/>
      </c>
      <c r="AT27" s="197" t="str">
        <f>IF(AT25="","",VLOOKUP(AT25,'シフト記号表（勤務時間帯）'!$D$6:$Z$47,23,FALSE))</f>
        <v/>
      </c>
      <c r="AU27" s="197" t="str">
        <f>IF(AU25="","",VLOOKUP(AU25,'シフト記号表（勤務時間帯）'!$D$6:$Z$47,23,FALSE))</f>
        <v/>
      </c>
      <c r="AV27" s="198" t="str">
        <f>IF(AV25="","",VLOOKUP(AV25,'シフト記号表（勤務時間帯）'!$D$6:$Z$47,23,FALSE))</f>
        <v/>
      </c>
      <c r="AW27" s="196" t="str">
        <f>IF(AW25="","",VLOOKUP(AW25,'シフト記号表（勤務時間帯）'!$D$6:$Z$47,23,FALSE))</f>
        <v/>
      </c>
      <c r="AX27" s="197" t="str">
        <f>IF(AX25="","",VLOOKUP(AX25,'シフト記号表（勤務時間帯）'!$D$6:$Z$47,23,FALSE))</f>
        <v/>
      </c>
      <c r="AY27" s="197" t="str">
        <f>IF(AY25="","",VLOOKUP(AY25,'シフト記号表（勤務時間帯）'!$D$6:$Z$47,23,FALSE))</f>
        <v/>
      </c>
      <c r="AZ27" s="334">
        <f>IF($BC$4="４週",SUM(U27:AV27),IF($BC$4="暦月",SUM(U27:AY27),""))</f>
        <v>0</v>
      </c>
      <c r="BA27" s="335"/>
      <c r="BB27" s="336">
        <f>IF($BC$4="４週",AZ27/4,IF($BC$4="暦月",(AZ27/($BC$9/7)),""))</f>
        <v>0</v>
      </c>
      <c r="BC27" s="335"/>
      <c r="BD27" s="328"/>
      <c r="BE27" s="329"/>
      <c r="BF27" s="329"/>
      <c r="BG27" s="329"/>
      <c r="BH27" s="330"/>
    </row>
    <row r="28" spans="2:60" ht="20.25" customHeight="1" x14ac:dyDescent="0.4">
      <c r="B28" s="119"/>
      <c r="C28" s="277"/>
      <c r="D28" s="278"/>
      <c r="E28" s="279"/>
      <c r="F28" s="162"/>
      <c r="G28" s="158"/>
      <c r="H28" s="341"/>
      <c r="I28" s="289"/>
      <c r="J28" s="290"/>
      <c r="K28" s="290"/>
      <c r="L28" s="291"/>
      <c r="M28" s="298"/>
      <c r="N28" s="299"/>
      <c r="O28" s="300"/>
      <c r="P28" s="21" t="s">
        <v>18</v>
      </c>
      <c r="Q28" s="27"/>
      <c r="R28" s="27"/>
      <c r="S28" s="15"/>
      <c r="T28" s="52"/>
      <c r="U28" s="199"/>
      <c r="V28" s="200"/>
      <c r="W28" s="200"/>
      <c r="X28" s="200"/>
      <c r="Y28" s="200"/>
      <c r="Z28" s="200"/>
      <c r="AA28" s="201"/>
      <c r="AB28" s="199"/>
      <c r="AC28" s="200"/>
      <c r="AD28" s="200"/>
      <c r="AE28" s="200"/>
      <c r="AF28" s="200"/>
      <c r="AG28" s="200"/>
      <c r="AH28" s="201"/>
      <c r="AI28" s="199"/>
      <c r="AJ28" s="200"/>
      <c r="AK28" s="200"/>
      <c r="AL28" s="200"/>
      <c r="AM28" s="200"/>
      <c r="AN28" s="200"/>
      <c r="AO28" s="201"/>
      <c r="AP28" s="199"/>
      <c r="AQ28" s="200"/>
      <c r="AR28" s="200"/>
      <c r="AS28" s="200"/>
      <c r="AT28" s="200"/>
      <c r="AU28" s="200"/>
      <c r="AV28" s="201"/>
      <c r="AW28" s="199"/>
      <c r="AX28" s="200"/>
      <c r="AY28" s="200"/>
      <c r="AZ28" s="307"/>
      <c r="BA28" s="308"/>
      <c r="BB28" s="321"/>
      <c r="BC28" s="308"/>
      <c r="BD28" s="322"/>
      <c r="BE28" s="323"/>
      <c r="BF28" s="323"/>
      <c r="BG28" s="323"/>
      <c r="BH28" s="324"/>
    </row>
    <row r="29" spans="2:60" ht="20.25" customHeight="1" x14ac:dyDescent="0.4">
      <c r="B29" s="117">
        <f>B26+1</f>
        <v>3</v>
      </c>
      <c r="C29" s="280"/>
      <c r="D29" s="281"/>
      <c r="E29" s="282"/>
      <c r="F29" s="162">
        <f>C28</f>
        <v>0</v>
      </c>
      <c r="G29" s="158"/>
      <c r="H29" s="287"/>
      <c r="I29" s="292"/>
      <c r="J29" s="293"/>
      <c r="K29" s="293"/>
      <c r="L29" s="294"/>
      <c r="M29" s="301"/>
      <c r="N29" s="302"/>
      <c r="O29" s="303"/>
      <c r="P29" s="23" t="s">
        <v>72</v>
      </c>
      <c r="Q29" s="24"/>
      <c r="R29" s="24"/>
      <c r="S29" s="19"/>
      <c r="T29" s="50"/>
      <c r="U29" s="193" t="str">
        <f>IF(U28="","",VLOOKUP(U28,'シフト記号表（勤務時間帯）'!$D$6:$X$47,21,FALSE))</f>
        <v/>
      </c>
      <c r="V29" s="194" t="str">
        <f>IF(V28="","",VLOOKUP(V28,'シフト記号表（勤務時間帯）'!$D$6:$X$47,21,FALSE))</f>
        <v/>
      </c>
      <c r="W29" s="194" t="str">
        <f>IF(W28="","",VLOOKUP(W28,'シフト記号表（勤務時間帯）'!$D$6:$X$47,21,FALSE))</f>
        <v/>
      </c>
      <c r="X29" s="194" t="str">
        <f>IF(X28="","",VLOOKUP(X28,'シフト記号表（勤務時間帯）'!$D$6:$X$47,21,FALSE))</f>
        <v/>
      </c>
      <c r="Y29" s="194" t="str">
        <f>IF(Y28="","",VLOOKUP(Y28,'シフト記号表（勤務時間帯）'!$D$6:$X$47,21,FALSE))</f>
        <v/>
      </c>
      <c r="Z29" s="194" t="str">
        <f>IF(Z28="","",VLOOKUP(Z28,'シフト記号表（勤務時間帯）'!$D$6:$X$47,21,FALSE))</f>
        <v/>
      </c>
      <c r="AA29" s="195" t="str">
        <f>IF(AA28="","",VLOOKUP(AA28,'シフト記号表（勤務時間帯）'!$D$6:$X$47,21,FALSE))</f>
        <v/>
      </c>
      <c r="AB29" s="193" t="str">
        <f>IF(AB28="","",VLOOKUP(AB28,'シフト記号表（勤務時間帯）'!$D$6:$X$47,21,FALSE))</f>
        <v/>
      </c>
      <c r="AC29" s="194" t="str">
        <f>IF(AC28="","",VLOOKUP(AC28,'シフト記号表（勤務時間帯）'!$D$6:$X$47,21,FALSE))</f>
        <v/>
      </c>
      <c r="AD29" s="194" t="str">
        <f>IF(AD28="","",VLOOKUP(AD28,'シフト記号表（勤務時間帯）'!$D$6:$X$47,21,FALSE))</f>
        <v/>
      </c>
      <c r="AE29" s="194" t="str">
        <f>IF(AE28="","",VLOOKUP(AE28,'シフト記号表（勤務時間帯）'!$D$6:$X$47,21,FALSE))</f>
        <v/>
      </c>
      <c r="AF29" s="194" t="str">
        <f>IF(AF28="","",VLOOKUP(AF28,'シフト記号表（勤務時間帯）'!$D$6:$X$47,21,FALSE))</f>
        <v/>
      </c>
      <c r="AG29" s="194" t="str">
        <f>IF(AG28="","",VLOOKUP(AG28,'シフト記号表（勤務時間帯）'!$D$6:$X$47,21,FALSE))</f>
        <v/>
      </c>
      <c r="AH29" s="195" t="str">
        <f>IF(AH28="","",VLOOKUP(AH28,'シフト記号表（勤務時間帯）'!$D$6:$X$47,21,FALSE))</f>
        <v/>
      </c>
      <c r="AI29" s="193" t="str">
        <f>IF(AI28="","",VLOOKUP(AI28,'シフト記号表（勤務時間帯）'!$D$6:$X$47,21,FALSE))</f>
        <v/>
      </c>
      <c r="AJ29" s="194" t="str">
        <f>IF(AJ28="","",VLOOKUP(AJ28,'シフト記号表（勤務時間帯）'!$D$6:$X$47,21,FALSE))</f>
        <v/>
      </c>
      <c r="AK29" s="194" t="str">
        <f>IF(AK28="","",VLOOKUP(AK28,'シフト記号表（勤務時間帯）'!$D$6:$X$47,21,FALSE))</f>
        <v/>
      </c>
      <c r="AL29" s="194" t="str">
        <f>IF(AL28="","",VLOOKUP(AL28,'シフト記号表（勤務時間帯）'!$D$6:$X$47,21,FALSE))</f>
        <v/>
      </c>
      <c r="AM29" s="194" t="str">
        <f>IF(AM28="","",VLOOKUP(AM28,'シフト記号表（勤務時間帯）'!$D$6:$X$47,21,FALSE))</f>
        <v/>
      </c>
      <c r="AN29" s="194" t="str">
        <f>IF(AN28="","",VLOOKUP(AN28,'シフト記号表（勤務時間帯）'!$D$6:$X$47,21,FALSE))</f>
        <v/>
      </c>
      <c r="AO29" s="195" t="str">
        <f>IF(AO28="","",VLOOKUP(AO28,'シフト記号表（勤務時間帯）'!$D$6:$X$47,21,FALSE))</f>
        <v/>
      </c>
      <c r="AP29" s="193" t="str">
        <f>IF(AP28="","",VLOOKUP(AP28,'シフト記号表（勤務時間帯）'!$D$6:$X$47,21,FALSE))</f>
        <v/>
      </c>
      <c r="AQ29" s="194" t="str">
        <f>IF(AQ28="","",VLOOKUP(AQ28,'シフト記号表（勤務時間帯）'!$D$6:$X$47,21,FALSE))</f>
        <v/>
      </c>
      <c r="AR29" s="194" t="str">
        <f>IF(AR28="","",VLOOKUP(AR28,'シフト記号表（勤務時間帯）'!$D$6:$X$47,21,FALSE))</f>
        <v/>
      </c>
      <c r="AS29" s="194" t="str">
        <f>IF(AS28="","",VLOOKUP(AS28,'シフト記号表（勤務時間帯）'!$D$6:$X$47,21,FALSE))</f>
        <v/>
      </c>
      <c r="AT29" s="194" t="str">
        <f>IF(AT28="","",VLOOKUP(AT28,'シフト記号表（勤務時間帯）'!$D$6:$X$47,21,FALSE))</f>
        <v/>
      </c>
      <c r="AU29" s="194" t="str">
        <f>IF(AU28="","",VLOOKUP(AU28,'シフト記号表（勤務時間帯）'!$D$6:$X$47,21,FALSE))</f>
        <v/>
      </c>
      <c r="AV29" s="195" t="str">
        <f>IF(AV28="","",VLOOKUP(AV28,'シフト記号表（勤務時間帯）'!$D$6:$X$47,21,FALSE))</f>
        <v/>
      </c>
      <c r="AW29" s="193" t="str">
        <f>IF(AW28="","",VLOOKUP(AW28,'シフト記号表（勤務時間帯）'!$D$6:$X$47,21,FALSE))</f>
        <v/>
      </c>
      <c r="AX29" s="194" t="str">
        <f>IF(AX28="","",VLOOKUP(AX28,'シフト記号表（勤務時間帯）'!$D$6:$X$47,21,FALSE))</f>
        <v/>
      </c>
      <c r="AY29" s="194" t="str">
        <f>IF(AY28="","",VLOOKUP(AY28,'シフト記号表（勤務時間帯）'!$D$6:$X$47,21,FALSE))</f>
        <v/>
      </c>
      <c r="AZ29" s="331">
        <f>IF($BC$4="４週",SUM(U29:AV29),IF($BC$4="暦月",SUM(U29:AY29),""))</f>
        <v>0</v>
      </c>
      <c r="BA29" s="332"/>
      <c r="BB29" s="333">
        <f>IF($BC$4="４週",AZ29/4,IF($BC$4="暦月",(AZ29/($BC$9/7)),""))</f>
        <v>0</v>
      </c>
      <c r="BC29" s="332"/>
      <c r="BD29" s="325"/>
      <c r="BE29" s="326"/>
      <c r="BF29" s="326"/>
      <c r="BG29" s="326"/>
      <c r="BH29" s="327"/>
    </row>
    <row r="30" spans="2:60" ht="20.25" customHeight="1" x14ac:dyDescent="0.4">
      <c r="B30" s="118"/>
      <c r="C30" s="283"/>
      <c r="D30" s="284"/>
      <c r="E30" s="285"/>
      <c r="F30" s="163"/>
      <c r="G30" s="159">
        <f>C28</f>
        <v>0</v>
      </c>
      <c r="H30" s="288"/>
      <c r="I30" s="295"/>
      <c r="J30" s="296"/>
      <c r="K30" s="296"/>
      <c r="L30" s="297"/>
      <c r="M30" s="304"/>
      <c r="N30" s="305"/>
      <c r="O30" s="306"/>
      <c r="P30" s="25" t="s">
        <v>73</v>
      </c>
      <c r="Q30" s="28"/>
      <c r="R30" s="28"/>
      <c r="S30" s="16"/>
      <c r="T30" s="53"/>
      <c r="U30" s="196" t="str">
        <f>IF(U28="","",VLOOKUP(U28,'シフト記号表（勤務時間帯）'!$D$6:$Z$47,23,FALSE))</f>
        <v/>
      </c>
      <c r="V30" s="197" t="str">
        <f>IF(V28="","",VLOOKUP(V28,'シフト記号表（勤務時間帯）'!$D$6:$Z$47,23,FALSE))</f>
        <v/>
      </c>
      <c r="W30" s="197" t="str">
        <f>IF(W28="","",VLOOKUP(W28,'シフト記号表（勤務時間帯）'!$D$6:$Z$47,23,FALSE))</f>
        <v/>
      </c>
      <c r="X30" s="197" t="str">
        <f>IF(X28="","",VLOOKUP(X28,'シフト記号表（勤務時間帯）'!$D$6:$Z$47,23,FALSE))</f>
        <v/>
      </c>
      <c r="Y30" s="197" t="str">
        <f>IF(Y28="","",VLOOKUP(Y28,'シフト記号表（勤務時間帯）'!$D$6:$Z$47,23,FALSE))</f>
        <v/>
      </c>
      <c r="Z30" s="197" t="str">
        <f>IF(Z28="","",VLOOKUP(Z28,'シフト記号表（勤務時間帯）'!$D$6:$Z$47,23,FALSE))</f>
        <v/>
      </c>
      <c r="AA30" s="198" t="str">
        <f>IF(AA28="","",VLOOKUP(AA28,'シフト記号表（勤務時間帯）'!$D$6:$Z$47,23,FALSE))</f>
        <v/>
      </c>
      <c r="AB30" s="196" t="str">
        <f>IF(AB28="","",VLOOKUP(AB28,'シフト記号表（勤務時間帯）'!$D$6:$Z$47,23,FALSE))</f>
        <v/>
      </c>
      <c r="AC30" s="197" t="str">
        <f>IF(AC28="","",VLOOKUP(AC28,'シフト記号表（勤務時間帯）'!$D$6:$Z$47,23,FALSE))</f>
        <v/>
      </c>
      <c r="AD30" s="197" t="str">
        <f>IF(AD28="","",VLOOKUP(AD28,'シフト記号表（勤務時間帯）'!$D$6:$Z$47,23,FALSE))</f>
        <v/>
      </c>
      <c r="AE30" s="197" t="str">
        <f>IF(AE28="","",VLOOKUP(AE28,'シフト記号表（勤務時間帯）'!$D$6:$Z$47,23,FALSE))</f>
        <v/>
      </c>
      <c r="AF30" s="197" t="str">
        <f>IF(AF28="","",VLOOKUP(AF28,'シフト記号表（勤務時間帯）'!$D$6:$Z$47,23,FALSE))</f>
        <v/>
      </c>
      <c r="AG30" s="197" t="str">
        <f>IF(AG28="","",VLOOKUP(AG28,'シフト記号表（勤務時間帯）'!$D$6:$Z$47,23,FALSE))</f>
        <v/>
      </c>
      <c r="AH30" s="198" t="str">
        <f>IF(AH28="","",VLOOKUP(AH28,'シフト記号表（勤務時間帯）'!$D$6:$Z$47,23,FALSE))</f>
        <v/>
      </c>
      <c r="AI30" s="196" t="str">
        <f>IF(AI28="","",VLOOKUP(AI28,'シフト記号表（勤務時間帯）'!$D$6:$Z$47,23,FALSE))</f>
        <v/>
      </c>
      <c r="AJ30" s="197" t="str">
        <f>IF(AJ28="","",VLOOKUP(AJ28,'シフト記号表（勤務時間帯）'!$D$6:$Z$47,23,FALSE))</f>
        <v/>
      </c>
      <c r="AK30" s="197" t="str">
        <f>IF(AK28="","",VLOOKUP(AK28,'シフト記号表（勤務時間帯）'!$D$6:$Z$47,23,FALSE))</f>
        <v/>
      </c>
      <c r="AL30" s="197" t="str">
        <f>IF(AL28="","",VLOOKUP(AL28,'シフト記号表（勤務時間帯）'!$D$6:$Z$47,23,FALSE))</f>
        <v/>
      </c>
      <c r="AM30" s="197" t="str">
        <f>IF(AM28="","",VLOOKUP(AM28,'シフト記号表（勤務時間帯）'!$D$6:$Z$47,23,FALSE))</f>
        <v/>
      </c>
      <c r="AN30" s="197" t="str">
        <f>IF(AN28="","",VLOOKUP(AN28,'シフト記号表（勤務時間帯）'!$D$6:$Z$47,23,FALSE))</f>
        <v/>
      </c>
      <c r="AO30" s="198" t="str">
        <f>IF(AO28="","",VLOOKUP(AO28,'シフト記号表（勤務時間帯）'!$D$6:$Z$47,23,FALSE))</f>
        <v/>
      </c>
      <c r="AP30" s="196" t="str">
        <f>IF(AP28="","",VLOOKUP(AP28,'シフト記号表（勤務時間帯）'!$D$6:$Z$47,23,FALSE))</f>
        <v/>
      </c>
      <c r="AQ30" s="197" t="str">
        <f>IF(AQ28="","",VLOOKUP(AQ28,'シフト記号表（勤務時間帯）'!$D$6:$Z$47,23,FALSE))</f>
        <v/>
      </c>
      <c r="AR30" s="197" t="str">
        <f>IF(AR28="","",VLOOKUP(AR28,'シフト記号表（勤務時間帯）'!$D$6:$Z$47,23,FALSE))</f>
        <v/>
      </c>
      <c r="AS30" s="197" t="str">
        <f>IF(AS28="","",VLOOKUP(AS28,'シフト記号表（勤務時間帯）'!$D$6:$Z$47,23,FALSE))</f>
        <v/>
      </c>
      <c r="AT30" s="197" t="str">
        <f>IF(AT28="","",VLOOKUP(AT28,'シフト記号表（勤務時間帯）'!$D$6:$Z$47,23,FALSE))</f>
        <v/>
      </c>
      <c r="AU30" s="197" t="str">
        <f>IF(AU28="","",VLOOKUP(AU28,'シフト記号表（勤務時間帯）'!$D$6:$Z$47,23,FALSE))</f>
        <v/>
      </c>
      <c r="AV30" s="198" t="str">
        <f>IF(AV28="","",VLOOKUP(AV28,'シフト記号表（勤務時間帯）'!$D$6:$Z$47,23,FALSE))</f>
        <v/>
      </c>
      <c r="AW30" s="196" t="str">
        <f>IF(AW28="","",VLOOKUP(AW28,'シフト記号表（勤務時間帯）'!$D$6:$Z$47,23,FALSE))</f>
        <v/>
      </c>
      <c r="AX30" s="197" t="str">
        <f>IF(AX28="","",VLOOKUP(AX28,'シフト記号表（勤務時間帯）'!$D$6:$Z$47,23,FALSE))</f>
        <v/>
      </c>
      <c r="AY30" s="197" t="str">
        <f>IF(AY28="","",VLOOKUP(AY28,'シフト記号表（勤務時間帯）'!$D$6:$Z$47,23,FALSE))</f>
        <v/>
      </c>
      <c r="AZ30" s="334">
        <f>IF($BC$4="４週",SUM(U30:AV30),IF($BC$4="暦月",SUM(U30:AY30),""))</f>
        <v>0</v>
      </c>
      <c r="BA30" s="335"/>
      <c r="BB30" s="336">
        <f>IF($BC$4="４週",AZ30/4,IF($BC$4="暦月",(AZ30/($BC$9/7)),""))</f>
        <v>0</v>
      </c>
      <c r="BC30" s="335"/>
      <c r="BD30" s="328"/>
      <c r="BE30" s="329"/>
      <c r="BF30" s="329"/>
      <c r="BG30" s="329"/>
      <c r="BH30" s="330"/>
    </row>
    <row r="31" spans="2:60" ht="20.25" customHeight="1" x14ac:dyDescent="0.4">
      <c r="B31" s="119"/>
      <c r="C31" s="277"/>
      <c r="D31" s="278"/>
      <c r="E31" s="279"/>
      <c r="F31" s="162"/>
      <c r="G31" s="158"/>
      <c r="H31" s="341"/>
      <c r="I31" s="289"/>
      <c r="J31" s="290"/>
      <c r="K31" s="290"/>
      <c r="L31" s="291"/>
      <c r="M31" s="298"/>
      <c r="N31" s="299"/>
      <c r="O31" s="300"/>
      <c r="P31" s="21" t="s">
        <v>18</v>
      </c>
      <c r="Q31" s="27"/>
      <c r="R31" s="27"/>
      <c r="S31" s="15"/>
      <c r="T31" s="52"/>
      <c r="U31" s="199"/>
      <c r="V31" s="200"/>
      <c r="W31" s="200"/>
      <c r="X31" s="200"/>
      <c r="Y31" s="200"/>
      <c r="Z31" s="200"/>
      <c r="AA31" s="201"/>
      <c r="AB31" s="199"/>
      <c r="AC31" s="200"/>
      <c r="AD31" s="200"/>
      <c r="AE31" s="200"/>
      <c r="AF31" s="200"/>
      <c r="AG31" s="200"/>
      <c r="AH31" s="201"/>
      <c r="AI31" s="199"/>
      <c r="AJ31" s="200"/>
      <c r="AK31" s="200"/>
      <c r="AL31" s="200"/>
      <c r="AM31" s="200"/>
      <c r="AN31" s="200"/>
      <c r="AO31" s="201"/>
      <c r="AP31" s="199"/>
      <c r="AQ31" s="200"/>
      <c r="AR31" s="200"/>
      <c r="AS31" s="200"/>
      <c r="AT31" s="200"/>
      <c r="AU31" s="200"/>
      <c r="AV31" s="201"/>
      <c r="AW31" s="199"/>
      <c r="AX31" s="200"/>
      <c r="AY31" s="200"/>
      <c r="AZ31" s="307"/>
      <c r="BA31" s="308"/>
      <c r="BB31" s="321"/>
      <c r="BC31" s="308"/>
      <c r="BD31" s="322"/>
      <c r="BE31" s="323"/>
      <c r="BF31" s="323"/>
      <c r="BG31" s="323"/>
      <c r="BH31" s="324"/>
    </row>
    <row r="32" spans="2:60" ht="20.25" customHeight="1" x14ac:dyDescent="0.4">
      <c r="B32" s="117">
        <f>B29+1</f>
        <v>4</v>
      </c>
      <c r="C32" s="280"/>
      <c r="D32" s="281"/>
      <c r="E32" s="282"/>
      <c r="F32" s="162">
        <f>C31</f>
        <v>0</v>
      </c>
      <c r="G32" s="158"/>
      <c r="H32" s="287"/>
      <c r="I32" s="292"/>
      <c r="J32" s="293"/>
      <c r="K32" s="293"/>
      <c r="L32" s="294"/>
      <c r="M32" s="301"/>
      <c r="N32" s="302"/>
      <c r="O32" s="303"/>
      <c r="P32" s="23" t="s">
        <v>72</v>
      </c>
      <c r="Q32" s="24"/>
      <c r="R32" s="24"/>
      <c r="S32" s="19"/>
      <c r="T32" s="50"/>
      <c r="U32" s="193" t="str">
        <f>IF(U31="","",VLOOKUP(U31,'シフト記号表（勤務時間帯）'!$D$6:$X$47,21,FALSE))</f>
        <v/>
      </c>
      <c r="V32" s="194" t="str">
        <f>IF(V31="","",VLOOKUP(V31,'シフト記号表（勤務時間帯）'!$D$6:$X$47,21,FALSE))</f>
        <v/>
      </c>
      <c r="W32" s="194" t="str">
        <f>IF(W31="","",VLOOKUP(W31,'シフト記号表（勤務時間帯）'!$D$6:$X$47,21,FALSE))</f>
        <v/>
      </c>
      <c r="X32" s="194" t="str">
        <f>IF(X31="","",VLOOKUP(X31,'シフト記号表（勤務時間帯）'!$D$6:$X$47,21,FALSE))</f>
        <v/>
      </c>
      <c r="Y32" s="194" t="str">
        <f>IF(Y31="","",VLOOKUP(Y31,'シフト記号表（勤務時間帯）'!$D$6:$X$47,21,FALSE))</f>
        <v/>
      </c>
      <c r="Z32" s="194" t="str">
        <f>IF(Z31="","",VLOOKUP(Z31,'シフト記号表（勤務時間帯）'!$D$6:$X$47,21,FALSE))</f>
        <v/>
      </c>
      <c r="AA32" s="195" t="str">
        <f>IF(AA31="","",VLOOKUP(AA31,'シフト記号表（勤務時間帯）'!$D$6:$X$47,21,FALSE))</f>
        <v/>
      </c>
      <c r="AB32" s="193" t="str">
        <f>IF(AB31="","",VLOOKUP(AB31,'シフト記号表（勤務時間帯）'!$D$6:$X$47,21,FALSE))</f>
        <v/>
      </c>
      <c r="AC32" s="194" t="str">
        <f>IF(AC31="","",VLOOKUP(AC31,'シフト記号表（勤務時間帯）'!$D$6:$X$47,21,FALSE))</f>
        <v/>
      </c>
      <c r="AD32" s="194" t="str">
        <f>IF(AD31="","",VLOOKUP(AD31,'シフト記号表（勤務時間帯）'!$D$6:$X$47,21,FALSE))</f>
        <v/>
      </c>
      <c r="AE32" s="194" t="str">
        <f>IF(AE31="","",VLOOKUP(AE31,'シフト記号表（勤務時間帯）'!$D$6:$X$47,21,FALSE))</f>
        <v/>
      </c>
      <c r="AF32" s="194" t="str">
        <f>IF(AF31="","",VLOOKUP(AF31,'シフト記号表（勤務時間帯）'!$D$6:$X$47,21,FALSE))</f>
        <v/>
      </c>
      <c r="AG32" s="194" t="str">
        <f>IF(AG31="","",VLOOKUP(AG31,'シフト記号表（勤務時間帯）'!$D$6:$X$47,21,FALSE))</f>
        <v/>
      </c>
      <c r="AH32" s="195" t="str">
        <f>IF(AH31="","",VLOOKUP(AH31,'シフト記号表（勤務時間帯）'!$D$6:$X$47,21,FALSE))</f>
        <v/>
      </c>
      <c r="AI32" s="193" t="str">
        <f>IF(AI31="","",VLOOKUP(AI31,'シフト記号表（勤務時間帯）'!$D$6:$X$47,21,FALSE))</f>
        <v/>
      </c>
      <c r="AJ32" s="194" t="str">
        <f>IF(AJ31="","",VLOOKUP(AJ31,'シフト記号表（勤務時間帯）'!$D$6:$X$47,21,FALSE))</f>
        <v/>
      </c>
      <c r="AK32" s="194" t="str">
        <f>IF(AK31="","",VLOOKUP(AK31,'シフト記号表（勤務時間帯）'!$D$6:$X$47,21,FALSE))</f>
        <v/>
      </c>
      <c r="AL32" s="194" t="str">
        <f>IF(AL31="","",VLOOKUP(AL31,'シフト記号表（勤務時間帯）'!$D$6:$X$47,21,FALSE))</f>
        <v/>
      </c>
      <c r="AM32" s="194" t="str">
        <f>IF(AM31="","",VLOOKUP(AM31,'シフト記号表（勤務時間帯）'!$D$6:$X$47,21,FALSE))</f>
        <v/>
      </c>
      <c r="AN32" s="194" t="str">
        <f>IF(AN31="","",VLOOKUP(AN31,'シフト記号表（勤務時間帯）'!$D$6:$X$47,21,FALSE))</f>
        <v/>
      </c>
      <c r="AO32" s="195" t="str">
        <f>IF(AO31="","",VLOOKUP(AO31,'シフト記号表（勤務時間帯）'!$D$6:$X$47,21,FALSE))</f>
        <v/>
      </c>
      <c r="AP32" s="193" t="str">
        <f>IF(AP31="","",VLOOKUP(AP31,'シフト記号表（勤務時間帯）'!$D$6:$X$47,21,FALSE))</f>
        <v/>
      </c>
      <c r="AQ32" s="194" t="str">
        <f>IF(AQ31="","",VLOOKUP(AQ31,'シフト記号表（勤務時間帯）'!$D$6:$X$47,21,FALSE))</f>
        <v/>
      </c>
      <c r="AR32" s="194" t="str">
        <f>IF(AR31="","",VLOOKUP(AR31,'シフト記号表（勤務時間帯）'!$D$6:$X$47,21,FALSE))</f>
        <v/>
      </c>
      <c r="AS32" s="194" t="str">
        <f>IF(AS31="","",VLOOKUP(AS31,'シフト記号表（勤務時間帯）'!$D$6:$X$47,21,FALSE))</f>
        <v/>
      </c>
      <c r="AT32" s="194" t="str">
        <f>IF(AT31="","",VLOOKUP(AT31,'シフト記号表（勤務時間帯）'!$D$6:$X$47,21,FALSE))</f>
        <v/>
      </c>
      <c r="AU32" s="194" t="str">
        <f>IF(AU31="","",VLOOKUP(AU31,'シフト記号表（勤務時間帯）'!$D$6:$X$47,21,FALSE))</f>
        <v/>
      </c>
      <c r="AV32" s="195" t="str">
        <f>IF(AV31="","",VLOOKUP(AV31,'シフト記号表（勤務時間帯）'!$D$6:$X$47,21,FALSE))</f>
        <v/>
      </c>
      <c r="AW32" s="193" t="str">
        <f>IF(AW31="","",VLOOKUP(AW31,'シフト記号表（勤務時間帯）'!$D$6:$X$47,21,FALSE))</f>
        <v/>
      </c>
      <c r="AX32" s="194" t="str">
        <f>IF(AX31="","",VLOOKUP(AX31,'シフト記号表（勤務時間帯）'!$D$6:$X$47,21,FALSE))</f>
        <v/>
      </c>
      <c r="AY32" s="194" t="str">
        <f>IF(AY31="","",VLOOKUP(AY31,'シフト記号表（勤務時間帯）'!$D$6:$X$47,21,FALSE))</f>
        <v/>
      </c>
      <c r="AZ32" s="331">
        <f>IF($BC$4="４週",SUM(U32:AV32),IF($BC$4="暦月",SUM(U32:AY32),""))</f>
        <v>0</v>
      </c>
      <c r="BA32" s="332"/>
      <c r="BB32" s="333">
        <f>IF($BC$4="４週",AZ32/4,IF($BC$4="暦月",(AZ32/($BC$9/7)),""))</f>
        <v>0</v>
      </c>
      <c r="BC32" s="332"/>
      <c r="BD32" s="325"/>
      <c r="BE32" s="326"/>
      <c r="BF32" s="326"/>
      <c r="BG32" s="326"/>
      <c r="BH32" s="327"/>
    </row>
    <row r="33" spans="2:60" ht="20.25" customHeight="1" x14ac:dyDescent="0.4">
      <c r="B33" s="118"/>
      <c r="C33" s="283"/>
      <c r="D33" s="284"/>
      <c r="E33" s="285"/>
      <c r="F33" s="163"/>
      <c r="G33" s="159">
        <f>C31</f>
        <v>0</v>
      </c>
      <c r="H33" s="288"/>
      <c r="I33" s="295"/>
      <c r="J33" s="296"/>
      <c r="K33" s="296"/>
      <c r="L33" s="297"/>
      <c r="M33" s="304"/>
      <c r="N33" s="305"/>
      <c r="O33" s="306"/>
      <c r="P33" s="25" t="s">
        <v>73</v>
      </c>
      <c r="Q33" s="29"/>
      <c r="R33" s="29"/>
      <c r="S33" s="17"/>
      <c r="T33" s="51"/>
      <c r="U33" s="196" t="str">
        <f>IF(U31="","",VLOOKUP(U31,'シフト記号表（勤務時間帯）'!$D$6:$Z$47,23,FALSE))</f>
        <v/>
      </c>
      <c r="V33" s="197" t="str">
        <f>IF(V31="","",VLOOKUP(V31,'シフト記号表（勤務時間帯）'!$D$6:$Z$47,23,FALSE))</f>
        <v/>
      </c>
      <c r="W33" s="197" t="str">
        <f>IF(W31="","",VLOOKUP(W31,'シフト記号表（勤務時間帯）'!$D$6:$Z$47,23,FALSE))</f>
        <v/>
      </c>
      <c r="X33" s="197" t="str">
        <f>IF(X31="","",VLOOKUP(X31,'シフト記号表（勤務時間帯）'!$D$6:$Z$47,23,FALSE))</f>
        <v/>
      </c>
      <c r="Y33" s="197" t="str">
        <f>IF(Y31="","",VLOOKUP(Y31,'シフト記号表（勤務時間帯）'!$D$6:$Z$47,23,FALSE))</f>
        <v/>
      </c>
      <c r="Z33" s="197" t="str">
        <f>IF(Z31="","",VLOOKUP(Z31,'シフト記号表（勤務時間帯）'!$D$6:$Z$47,23,FALSE))</f>
        <v/>
      </c>
      <c r="AA33" s="198" t="str">
        <f>IF(AA31="","",VLOOKUP(AA31,'シフト記号表（勤務時間帯）'!$D$6:$Z$47,23,FALSE))</f>
        <v/>
      </c>
      <c r="AB33" s="196" t="str">
        <f>IF(AB31="","",VLOOKUP(AB31,'シフト記号表（勤務時間帯）'!$D$6:$Z$47,23,FALSE))</f>
        <v/>
      </c>
      <c r="AC33" s="197" t="str">
        <f>IF(AC31="","",VLOOKUP(AC31,'シフト記号表（勤務時間帯）'!$D$6:$Z$47,23,FALSE))</f>
        <v/>
      </c>
      <c r="AD33" s="197" t="str">
        <f>IF(AD31="","",VLOOKUP(AD31,'シフト記号表（勤務時間帯）'!$D$6:$Z$47,23,FALSE))</f>
        <v/>
      </c>
      <c r="AE33" s="197" t="str">
        <f>IF(AE31="","",VLOOKUP(AE31,'シフト記号表（勤務時間帯）'!$D$6:$Z$47,23,FALSE))</f>
        <v/>
      </c>
      <c r="AF33" s="197" t="str">
        <f>IF(AF31="","",VLOOKUP(AF31,'シフト記号表（勤務時間帯）'!$D$6:$Z$47,23,FALSE))</f>
        <v/>
      </c>
      <c r="AG33" s="197" t="str">
        <f>IF(AG31="","",VLOOKUP(AG31,'シフト記号表（勤務時間帯）'!$D$6:$Z$47,23,FALSE))</f>
        <v/>
      </c>
      <c r="AH33" s="198" t="str">
        <f>IF(AH31="","",VLOOKUP(AH31,'シフト記号表（勤務時間帯）'!$D$6:$Z$47,23,FALSE))</f>
        <v/>
      </c>
      <c r="AI33" s="196" t="str">
        <f>IF(AI31="","",VLOOKUP(AI31,'シフト記号表（勤務時間帯）'!$D$6:$Z$47,23,FALSE))</f>
        <v/>
      </c>
      <c r="AJ33" s="197" t="str">
        <f>IF(AJ31="","",VLOOKUP(AJ31,'シフト記号表（勤務時間帯）'!$D$6:$Z$47,23,FALSE))</f>
        <v/>
      </c>
      <c r="AK33" s="197" t="str">
        <f>IF(AK31="","",VLOOKUP(AK31,'シフト記号表（勤務時間帯）'!$D$6:$Z$47,23,FALSE))</f>
        <v/>
      </c>
      <c r="AL33" s="197" t="str">
        <f>IF(AL31="","",VLOOKUP(AL31,'シフト記号表（勤務時間帯）'!$D$6:$Z$47,23,FALSE))</f>
        <v/>
      </c>
      <c r="AM33" s="197" t="str">
        <f>IF(AM31="","",VLOOKUP(AM31,'シフト記号表（勤務時間帯）'!$D$6:$Z$47,23,FALSE))</f>
        <v/>
      </c>
      <c r="AN33" s="197" t="str">
        <f>IF(AN31="","",VLOOKUP(AN31,'シフト記号表（勤務時間帯）'!$D$6:$Z$47,23,FALSE))</f>
        <v/>
      </c>
      <c r="AO33" s="198" t="str">
        <f>IF(AO31="","",VLOOKUP(AO31,'シフト記号表（勤務時間帯）'!$D$6:$Z$47,23,FALSE))</f>
        <v/>
      </c>
      <c r="AP33" s="196" t="str">
        <f>IF(AP31="","",VLOOKUP(AP31,'シフト記号表（勤務時間帯）'!$D$6:$Z$47,23,FALSE))</f>
        <v/>
      </c>
      <c r="AQ33" s="197" t="str">
        <f>IF(AQ31="","",VLOOKUP(AQ31,'シフト記号表（勤務時間帯）'!$D$6:$Z$47,23,FALSE))</f>
        <v/>
      </c>
      <c r="AR33" s="197" t="str">
        <f>IF(AR31="","",VLOOKUP(AR31,'シフト記号表（勤務時間帯）'!$D$6:$Z$47,23,FALSE))</f>
        <v/>
      </c>
      <c r="AS33" s="197" t="str">
        <f>IF(AS31="","",VLOOKUP(AS31,'シフト記号表（勤務時間帯）'!$D$6:$Z$47,23,FALSE))</f>
        <v/>
      </c>
      <c r="AT33" s="197" t="str">
        <f>IF(AT31="","",VLOOKUP(AT31,'シフト記号表（勤務時間帯）'!$D$6:$Z$47,23,FALSE))</f>
        <v/>
      </c>
      <c r="AU33" s="197" t="str">
        <f>IF(AU31="","",VLOOKUP(AU31,'シフト記号表（勤務時間帯）'!$D$6:$Z$47,23,FALSE))</f>
        <v/>
      </c>
      <c r="AV33" s="198" t="str">
        <f>IF(AV31="","",VLOOKUP(AV31,'シフト記号表（勤務時間帯）'!$D$6:$Z$47,23,FALSE))</f>
        <v/>
      </c>
      <c r="AW33" s="196" t="str">
        <f>IF(AW31="","",VLOOKUP(AW31,'シフト記号表（勤務時間帯）'!$D$6:$Z$47,23,FALSE))</f>
        <v/>
      </c>
      <c r="AX33" s="197" t="str">
        <f>IF(AX31="","",VLOOKUP(AX31,'シフト記号表（勤務時間帯）'!$D$6:$Z$47,23,FALSE))</f>
        <v/>
      </c>
      <c r="AY33" s="197" t="str">
        <f>IF(AY31="","",VLOOKUP(AY31,'シフト記号表（勤務時間帯）'!$D$6:$Z$47,23,FALSE))</f>
        <v/>
      </c>
      <c r="AZ33" s="334">
        <f>IF($BC$4="４週",SUM(U33:AV33),IF($BC$4="暦月",SUM(U33:AY33),""))</f>
        <v>0</v>
      </c>
      <c r="BA33" s="335"/>
      <c r="BB33" s="336">
        <f>IF($BC$4="４週",AZ33/4,IF($BC$4="暦月",(AZ33/($BC$9/7)),""))</f>
        <v>0</v>
      </c>
      <c r="BC33" s="335"/>
      <c r="BD33" s="328"/>
      <c r="BE33" s="329"/>
      <c r="BF33" s="329"/>
      <c r="BG33" s="329"/>
      <c r="BH33" s="330"/>
    </row>
    <row r="34" spans="2:60" ht="20.25" customHeight="1" x14ac:dyDescent="0.4">
      <c r="B34" s="119"/>
      <c r="C34" s="277"/>
      <c r="D34" s="278"/>
      <c r="E34" s="279"/>
      <c r="F34" s="162"/>
      <c r="G34" s="158"/>
      <c r="H34" s="341"/>
      <c r="I34" s="289"/>
      <c r="J34" s="290"/>
      <c r="K34" s="290"/>
      <c r="L34" s="291"/>
      <c r="M34" s="298"/>
      <c r="N34" s="299"/>
      <c r="O34" s="300"/>
      <c r="P34" s="21" t="s">
        <v>18</v>
      </c>
      <c r="Q34" s="27"/>
      <c r="R34" s="27"/>
      <c r="S34" s="15"/>
      <c r="T34" s="52"/>
      <c r="U34" s="199"/>
      <c r="V34" s="200"/>
      <c r="W34" s="200"/>
      <c r="X34" s="200"/>
      <c r="Y34" s="200"/>
      <c r="Z34" s="200"/>
      <c r="AA34" s="201"/>
      <c r="AB34" s="199"/>
      <c r="AC34" s="200"/>
      <c r="AD34" s="200"/>
      <c r="AE34" s="200"/>
      <c r="AF34" s="200"/>
      <c r="AG34" s="200"/>
      <c r="AH34" s="201"/>
      <c r="AI34" s="199"/>
      <c r="AJ34" s="200"/>
      <c r="AK34" s="200"/>
      <c r="AL34" s="200"/>
      <c r="AM34" s="200"/>
      <c r="AN34" s="200"/>
      <c r="AO34" s="201"/>
      <c r="AP34" s="199"/>
      <c r="AQ34" s="200"/>
      <c r="AR34" s="200"/>
      <c r="AS34" s="200"/>
      <c r="AT34" s="200"/>
      <c r="AU34" s="200"/>
      <c r="AV34" s="201"/>
      <c r="AW34" s="199"/>
      <c r="AX34" s="200"/>
      <c r="AY34" s="200"/>
      <c r="AZ34" s="307"/>
      <c r="BA34" s="308"/>
      <c r="BB34" s="321"/>
      <c r="BC34" s="308"/>
      <c r="BD34" s="322"/>
      <c r="BE34" s="323"/>
      <c r="BF34" s="323"/>
      <c r="BG34" s="323"/>
      <c r="BH34" s="324"/>
    </row>
    <row r="35" spans="2:60" ht="20.25" customHeight="1" x14ac:dyDescent="0.4">
      <c r="B35" s="117">
        <f>B32+1</f>
        <v>5</v>
      </c>
      <c r="C35" s="280"/>
      <c r="D35" s="281"/>
      <c r="E35" s="282"/>
      <c r="F35" s="162">
        <f>C34</f>
        <v>0</v>
      </c>
      <c r="G35" s="158"/>
      <c r="H35" s="287"/>
      <c r="I35" s="292"/>
      <c r="J35" s="293"/>
      <c r="K35" s="293"/>
      <c r="L35" s="294"/>
      <c r="M35" s="301"/>
      <c r="N35" s="302"/>
      <c r="O35" s="303"/>
      <c r="P35" s="23" t="s">
        <v>72</v>
      </c>
      <c r="Q35" s="24"/>
      <c r="R35" s="24"/>
      <c r="S35" s="19"/>
      <c r="T35" s="50"/>
      <c r="U35" s="193" t="str">
        <f>IF(U34="","",VLOOKUP(U34,'シフト記号表（勤務時間帯）'!$D$6:$X$47,21,FALSE))</f>
        <v/>
      </c>
      <c r="V35" s="194" t="str">
        <f>IF(V34="","",VLOOKUP(V34,'シフト記号表（勤務時間帯）'!$D$6:$X$47,21,FALSE))</f>
        <v/>
      </c>
      <c r="W35" s="194" t="str">
        <f>IF(W34="","",VLOOKUP(W34,'シフト記号表（勤務時間帯）'!$D$6:$X$47,21,FALSE))</f>
        <v/>
      </c>
      <c r="X35" s="194" t="str">
        <f>IF(X34="","",VLOOKUP(X34,'シフト記号表（勤務時間帯）'!$D$6:$X$47,21,FALSE))</f>
        <v/>
      </c>
      <c r="Y35" s="194" t="str">
        <f>IF(Y34="","",VLOOKUP(Y34,'シフト記号表（勤務時間帯）'!$D$6:$X$47,21,FALSE))</f>
        <v/>
      </c>
      <c r="Z35" s="194" t="str">
        <f>IF(Z34="","",VLOOKUP(Z34,'シフト記号表（勤務時間帯）'!$D$6:$X$47,21,FALSE))</f>
        <v/>
      </c>
      <c r="AA35" s="195" t="str">
        <f>IF(AA34="","",VLOOKUP(AA34,'シフト記号表（勤務時間帯）'!$D$6:$X$47,21,FALSE))</f>
        <v/>
      </c>
      <c r="AB35" s="193" t="str">
        <f>IF(AB34="","",VLOOKUP(AB34,'シフト記号表（勤務時間帯）'!$D$6:$X$47,21,FALSE))</f>
        <v/>
      </c>
      <c r="AC35" s="194" t="str">
        <f>IF(AC34="","",VLOOKUP(AC34,'シフト記号表（勤務時間帯）'!$D$6:$X$47,21,FALSE))</f>
        <v/>
      </c>
      <c r="AD35" s="194" t="str">
        <f>IF(AD34="","",VLOOKUP(AD34,'シフト記号表（勤務時間帯）'!$D$6:$X$47,21,FALSE))</f>
        <v/>
      </c>
      <c r="AE35" s="194" t="str">
        <f>IF(AE34="","",VLOOKUP(AE34,'シフト記号表（勤務時間帯）'!$D$6:$X$47,21,FALSE))</f>
        <v/>
      </c>
      <c r="AF35" s="194" t="str">
        <f>IF(AF34="","",VLOOKUP(AF34,'シフト記号表（勤務時間帯）'!$D$6:$X$47,21,FALSE))</f>
        <v/>
      </c>
      <c r="AG35" s="194" t="str">
        <f>IF(AG34="","",VLOOKUP(AG34,'シフト記号表（勤務時間帯）'!$D$6:$X$47,21,FALSE))</f>
        <v/>
      </c>
      <c r="AH35" s="195" t="str">
        <f>IF(AH34="","",VLOOKUP(AH34,'シフト記号表（勤務時間帯）'!$D$6:$X$47,21,FALSE))</f>
        <v/>
      </c>
      <c r="AI35" s="193" t="str">
        <f>IF(AI34="","",VLOOKUP(AI34,'シフト記号表（勤務時間帯）'!$D$6:$X$47,21,FALSE))</f>
        <v/>
      </c>
      <c r="AJ35" s="194" t="str">
        <f>IF(AJ34="","",VLOOKUP(AJ34,'シフト記号表（勤務時間帯）'!$D$6:$X$47,21,FALSE))</f>
        <v/>
      </c>
      <c r="AK35" s="194" t="str">
        <f>IF(AK34="","",VLOOKUP(AK34,'シフト記号表（勤務時間帯）'!$D$6:$X$47,21,FALSE))</f>
        <v/>
      </c>
      <c r="AL35" s="194" t="str">
        <f>IF(AL34="","",VLOOKUP(AL34,'シフト記号表（勤務時間帯）'!$D$6:$X$47,21,FALSE))</f>
        <v/>
      </c>
      <c r="AM35" s="194" t="str">
        <f>IF(AM34="","",VLOOKUP(AM34,'シフト記号表（勤務時間帯）'!$D$6:$X$47,21,FALSE))</f>
        <v/>
      </c>
      <c r="AN35" s="194" t="str">
        <f>IF(AN34="","",VLOOKUP(AN34,'シフト記号表（勤務時間帯）'!$D$6:$X$47,21,FALSE))</f>
        <v/>
      </c>
      <c r="AO35" s="195" t="str">
        <f>IF(AO34="","",VLOOKUP(AO34,'シフト記号表（勤務時間帯）'!$D$6:$X$47,21,FALSE))</f>
        <v/>
      </c>
      <c r="AP35" s="193" t="str">
        <f>IF(AP34="","",VLOOKUP(AP34,'シフト記号表（勤務時間帯）'!$D$6:$X$47,21,FALSE))</f>
        <v/>
      </c>
      <c r="AQ35" s="194" t="str">
        <f>IF(AQ34="","",VLOOKUP(AQ34,'シフト記号表（勤務時間帯）'!$D$6:$X$47,21,FALSE))</f>
        <v/>
      </c>
      <c r="AR35" s="194" t="str">
        <f>IF(AR34="","",VLOOKUP(AR34,'シフト記号表（勤務時間帯）'!$D$6:$X$47,21,FALSE))</f>
        <v/>
      </c>
      <c r="AS35" s="194" t="str">
        <f>IF(AS34="","",VLOOKUP(AS34,'シフト記号表（勤務時間帯）'!$D$6:$X$47,21,FALSE))</f>
        <v/>
      </c>
      <c r="AT35" s="194" t="str">
        <f>IF(AT34="","",VLOOKUP(AT34,'シフト記号表（勤務時間帯）'!$D$6:$X$47,21,FALSE))</f>
        <v/>
      </c>
      <c r="AU35" s="194" t="str">
        <f>IF(AU34="","",VLOOKUP(AU34,'シフト記号表（勤務時間帯）'!$D$6:$X$47,21,FALSE))</f>
        <v/>
      </c>
      <c r="AV35" s="195" t="str">
        <f>IF(AV34="","",VLOOKUP(AV34,'シフト記号表（勤務時間帯）'!$D$6:$X$47,21,FALSE))</f>
        <v/>
      </c>
      <c r="AW35" s="193" t="str">
        <f>IF(AW34="","",VLOOKUP(AW34,'シフト記号表（勤務時間帯）'!$D$6:$X$47,21,FALSE))</f>
        <v/>
      </c>
      <c r="AX35" s="194" t="str">
        <f>IF(AX34="","",VLOOKUP(AX34,'シフト記号表（勤務時間帯）'!$D$6:$X$47,21,FALSE))</f>
        <v/>
      </c>
      <c r="AY35" s="194" t="str">
        <f>IF(AY34="","",VLOOKUP(AY34,'シフト記号表（勤務時間帯）'!$D$6:$X$47,21,FALSE))</f>
        <v/>
      </c>
      <c r="AZ35" s="331">
        <f>IF($BC$4="４週",SUM(U35:AV35),IF($BC$4="暦月",SUM(U35:AY35),""))</f>
        <v>0</v>
      </c>
      <c r="BA35" s="332"/>
      <c r="BB35" s="333">
        <f>IF($BC$4="４週",AZ35/4,IF($BC$4="暦月",(AZ35/($BC$9/7)),""))</f>
        <v>0</v>
      </c>
      <c r="BC35" s="332"/>
      <c r="BD35" s="325"/>
      <c r="BE35" s="326"/>
      <c r="BF35" s="326"/>
      <c r="BG35" s="326"/>
      <c r="BH35" s="327"/>
    </row>
    <row r="36" spans="2:60" ht="20.25" customHeight="1" x14ac:dyDescent="0.4">
      <c r="B36" s="118"/>
      <c r="C36" s="283"/>
      <c r="D36" s="284"/>
      <c r="E36" s="285"/>
      <c r="F36" s="163"/>
      <c r="G36" s="159">
        <f>C34</f>
        <v>0</v>
      </c>
      <c r="H36" s="288"/>
      <c r="I36" s="295"/>
      <c r="J36" s="296"/>
      <c r="K36" s="296"/>
      <c r="L36" s="297"/>
      <c r="M36" s="304"/>
      <c r="N36" s="305"/>
      <c r="O36" s="306"/>
      <c r="P36" s="25" t="s">
        <v>73</v>
      </c>
      <c r="Q36" s="26"/>
      <c r="R36" s="26"/>
      <c r="S36" s="18"/>
      <c r="T36" s="54"/>
      <c r="U36" s="196" t="str">
        <f>IF(U34="","",VLOOKUP(U34,'シフト記号表（勤務時間帯）'!$D$6:$Z$47,23,FALSE))</f>
        <v/>
      </c>
      <c r="V36" s="197" t="str">
        <f>IF(V34="","",VLOOKUP(V34,'シフト記号表（勤務時間帯）'!$D$6:$Z$47,23,FALSE))</f>
        <v/>
      </c>
      <c r="W36" s="197" t="str">
        <f>IF(W34="","",VLOOKUP(W34,'シフト記号表（勤務時間帯）'!$D$6:$Z$47,23,FALSE))</f>
        <v/>
      </c>
      <c r="X36" s="197" t="str">
        <f>IF(X34="","",VLOOKUP(X34,'シフト記号表（勤務時間帯）'!$D$6:$Z$47,23,FALSE))</f>
        <v/>
      </c>
      <c r="Y36" s="197" t="str">
        <f>IF(Y34="","",VLOOKUP(Y34,'シフト記号表（勤務時間帯）'!$D$6:$Z$47,23,FALSE))</f>
        <v/>
      </c>
      <c r="Z36" s="197" t="str">
        <f>IF(Z34="","",VLOOKUP(Z34,'シフト記号表（勤務時間帯）'!$D$6:$Z$47,23,FALSE))</f>
        <v/>
      </c>
      <c r="AA36" s="198" t="str">
        <f>IF(AA34="","",VLOOKUP(AA34,'シフト記号表（勤務時間帯）'!$D$6:$Z$47,23,FALSE))</f>
        <v/>
      </c>
      <c r="AB36" s="196" t="str">
        <f>IF(AB34="","",VLOOKUP(AB34,'シフト記号表（勤務時間帯）'!$D$6:$Z$47,23,FALSE))</f>
        <v/>
      </c>
      <c r="AC36" s="197" t="str">
        <f>IF(AC34="","",VLOOKUP(AC34,'シフト記号表（勤務時間帯）'!$D$6:$Z$47,23,FALSE))</f>
        <v/>
      </c>
      <c r="AD36" s="197" t="str">
        <f>IF(AD34="","",VLOOKUP(AD34,'シフト記号表（勤務時間帯）'!$D$6:$Z$47,23,FALSE))</f>
        <v/>
      </c>
      <c r="AE36" s="197" t="str">
        <f>IF(AE34="","",VLOOKUP(AE34,'シフト記号表（勤務時間帯）'!$D$6:$Z$47,23,FALSE))</f>
        <v/>
      </c>
      <c r="AF36" s="197" t="str">
        <f>IF(AF34="","",VLOOKUP(AF34,'シフト記号表（勤務時間帯）'!$D$6:$Z$47,23,FALSE))</f>
        <v/>
      </c>
      <c r="AG36" s="197" t="str">
        <f>IF(AG34="","",VLOOKUP(AG34,'シフト記号表（勤務時間帯）'!$D$6:$Z$47,23,FALSE))</f>
        <v/>
      </c>
      <c r="AH36" s="198" t="str">
        <f>IF(AH34="","",VLOOKUP(AH34,'シフト記号表（勤務時間帯）'!$D$6:$Z$47,23,FALSE))</f>
        <v/>
      </c>
      <c r="AI36" s="196" t="str">
        <f>IF(AI34="","",VLOOKUP(AI34,'シフト記号表（勤務時間帯）'!$D$6:$Z$47,23,FALSE))</f>
        <v/>
      </c>
      <c r="AJ36" s="197" t="str">
        <f>IF(AJ34="","",VLOOKUP(AJ34,'シフト記号表（勤務時間帯）'!$D$6:$Z$47,23,FALSE))</f>
        <v/>
      </c>
      <c r="AK36" s="197" t="str">
        <f>IF(AK34="","",VLOOKUP(AK34,'シフト記号表（勤務時間帯）'!$D$6:$Z$47,23,FALSE))</f>
        <v/>
      </c>
      <c r="AL36" s="197" t="str">
        <f>IF(AL34="","",VLOOKUP(AL34,'シフト記号表（勤務時間帯）'!$D$6:$Z$47,23,FALSE))</f>
        <v/>
      </c>
      <c r="AM36" s="197" t="str">
        <f>IF(AM34="","",VLOOKUP(AM34,'シフト記号表（勤務時間帯）'!$D$6:$Z$47,23,FALSE))</f>
        <v/>
      </c>
      <c r="AN36" s="197" t="str">
        <f>IF(AN34="","",VLOOKUP(AN34,'シフト記号表（勤務時間帯）'!$D$6:$Z$47,23,FALSE))</f>
        <v/>
      </c>
      <c r="AO36" s="198" t="str">
        <f>IF(AO34="","",VLOOKUP(AO34,'シフト記号表（勤務時間帯）'!$D$6:$Z$47,23,FALSE))</f>
        <v/>
      </c>
      <c r="AP36" s="196" t="str">
        <f>IF(AP34="","",VLOOKUP(AP34,'シフト記号表（勤務時間帯）'!$D$6:$Z$47,23,FALSE))</f>
        <v/>
      </c>
      <c r="AQ36" s="197" t="str">
        <f>IF(AQ34="","",VLOOKUP(AQ34,'シフト記号表（勤務時間帯）'!$D$6:$Z$47,23,FALSE))</f>
        <v/>
      </c>
      <c r="AR36" s="197" t="str">
        <f>IF(AR34="","",VLOOKUP(AR34,'シフト記号表（勤務時間帯）'!$D$6:$Z$47,23,FALSE))</f>
        <v/>
      </c>
      <c r="AS36" s="197" t="str">
        <f>IF(AS34="","",VLOOKUP(AS34,'シフト記号表（勤務時間帯）'!$D$6:$Z$47,23,FALSE))</f>
        <v/>
      </c>
      <c r="AT36" s="197" t="str">
        <f>IF(AT34="","",VLOOKUP(AT34,'シフト記号表（勤務時間帯）'!$D$6:$Z$47,23,FALSE))</f>
        <v/>
      </c>
      <c r="AU36" s="197" t="str">
        <f>IF(AU34="","",VLOOKUP(AU34,'シフト記号表（勤務時間帯）'!$D$6:$Z$47,23,FALSE))</f>
        <v/>
      </c>
      <c r="AV36" s="198" t="str">
        <f>IF(AV34="","",VLOOKUP(AV34,'シフト記号表（勤務時間帯）'!$D$6:$Z$47,23,FALSE))</f>
        <v/>
      </c>
      <c r="AW36" s="196" t="str">
        <f>IF(AW34="","",VLOOKUP(AW34,'シフト記号表（勤務時間帯）'!$D$6:$Z$47,23,FALSE))</f>
        <v/>
      </c>
      <c r="AX36" s="197" t="str">
        <f>IF(AX34="","",VLOOKUP(AX34,'シフト記号表（勤務時間帯）'!$D$6:$Z$47,23,FALSE))</f>
        <v/>
      </c>
      <c r="AY36" s="197" t="str">
        <f>IF(AY34="","",VLOOKUP(AY34,'シフト記号表（勤務時間帯）'!$D$6:$Z$47,23,FALSE))</f>
        <v/>
      </c>
      <c r="AZ36" s="334">
        <f>IF($BC$4="４週",SUM(U36:AV36),IF($BC$4="暦月",SUM(U36:AY36),""))</f>
        <v>0</v>
      </c>
      <c r="BA36" s="335"/>
      <c r="BB36" s="336">
        <f>IF($BC$4="４週",AZ36/4,IF($BC$4="暦月",(AZ36/($BC$9/7)),""))</f>
        <v>0</v>
      </c>
      <c r="BC36" s="335"/>
      <c r="BD36" s="328"/>
      <c r="BE36" s="329"/>
      <c r="BF36" s="329"/>
      <c r="BG36" s="329"/>
      <c r="BH36" s="330"/>
    </row>
    <row r="37" spans="2:60" ht="20.25" customHeight="1" x14ac:dyDescent="0.4">
      <c r="B37" s="119"/>
      <c r="C37" s="277"/>
      <c r="D37" s="278"/>
      <c r="E37" s="279"/>
      <c r="F37" s="162"/>
      <c r="G37" s="158"/>
      <c r="H37" s="341"/>
      <c r="I37" s="289"/>
      <c r="J37" s="290"/>
      <c r="K37" s="290"/>
      <c r="L37" s="291"/>
      <c r="M37" s="298"/>
      <c r="N37" s="299"/>
      <c r="O37" s="300"/>
      <c r="P37" s="21" t="s">
        <v>18</v>
      </c>
      <c r="Q37" s="28"/>
      <c r="R37" s="28"/>
      <c r="S37" s="16"/>
      <c r="T37" s="55"/>
      <c r="U37" s="199"/>
      <c r="V37" s="200"/>
      <c r="W37" s="200"/>
      <c r="X37" s="200"/>
      <c r="Y37" s="200"/>
      <c r="Z37" s="200"/>
      <c r="AA37" s="201"/>
      <c r="AB37" s="199"/>
      <c r="AC37" s="200"/>
      <c r="AD37" s="200"/>
      <c r="AE37" s="200"/>
      <c r="AF37" s="200"/>
      <c r="AG37" s="200"/>
      <c r="AH37" s="201"/>
      <c r="AI37" s="199"/>
      <c r="AJ37" s="200"/>
      <c r="AK37" s="200"/>
      <c r="AL37" s="200"/>
      <c r="AM37" s="200"/>
      <c r="AN37" s="200"/>
      <c r="AO37" s="201"/>
      <c r="AP37" s="199"/>
      <c r="AQ37" s="200"/>
      <c r="AR37" s="200"/>
      <c r="AS37" s="200"/>
      <c r="AT37" s="200"/>
      <c r="AU37" s="200"/>
      <c r="AV37" s="201"/>
      <c r="AW37" s="199"/>
      <c r="AX37" s="200"/>
      <c r="AY37" s="200"/>
      <c r="AZ37" s="307"/>
      <c r="BA37" s="308"/>
      <c r="BB37" s="321"/>
      <c r="BC37" s="308"/>
      <c r="BD37" s="322"/>
      <c r="BE37" s="323"/>
      <c r="BF37" s="323"/>
      <c r="BG37" s="323"/>
      <c r="BH37" s="324"/>
    </row>
    <row r="38" spans="2:60" ht="20.25" customHeight="1" x14ac:dyDescent="0.4">
      <c r="B38" s="117">
        <f>B35+1</f>
        <v>6</v>
      </c>
      <c r="C38" s="280"/>
      <c r="D38" s="281"/>
      <c r="E38" s="282"/>
      <c r="F38" s="162">
        <f>C37</f>
        <v>0</v>
      </c>
      <c r="G38" s="158"/>
      <c r="H38" s="287"/>
      <c r="I38" s="292"/>
      <c r="J38" s="293"/>
      <c r="K38" s="293"/>
      <c r="L38" s="294"/>
      <c r="M38" s="301"/>
      <c r="N38" s="302"/>
      <c r="O38" s="303"/>
      <c r="P38" s="23" t="s">
        <v>72</v>
      </c>
      <c r="Q38" s="24"/>
      <c r="R38" s="24"/>
      <c r="S38" s="19"/>
      <c r="T38" s="50"/>
      <c r="U38" s="193" t="str">
        <f>IF(U37="","",VLOOKUP(U37,'シフト記号表（勤務時間帯）'!$D$6:$X$47,21,FALSE))</f>
        <v/>
      </c>
      <c r="V38" s="194" t="str">
        <f>IF(V37="","",VLOOKUP(V37,'シフト記号表（勤務時間帯）'!$D$6:$X$47,21,FALSE))</f>
        <v/>
      </c>
      <c r="W38" s="194" t="str">
        <f>IF(W37="","",VLOOKUP(W37,'シフト記号表（勤務時間帯）'!$D$6:$X$47,21,FALSE))</f>
        <v/>
      </c>
      <c r="X38" s="194" t="str">
        <f>IF(X37="","",VLOOKUP(X37,'シフト記号表（勤務時間帯）'!$D$6:$X$47,21,FALSE))</f>
        <v/>
      </c>
      <c r="Y38" s="194" t="str">
        <f>IF(Y37="","",VLOOKUP(Y37,'シフト記号表（勤務時間帯）'!$D$6:$X$47,21,FALSE))</f>
        <v/>
      </c>
      <c r="Z38" s="194" t="str">
        <f>IF(Z37="","",VLOOKUP(Z37,'シフト記号表（勤務時間帯）'!$D$6:$X$47,21,FALSE))</f>
        <v/>
      </c>
      <c r="AA38" s="195" t="str">
        <f>IF(AA37="","",VLOOKUP(AA37,'シフト記号表（勤務時間帯）'!$D$6:$X$47,21,FALSE))</f>
        <v/>
      </c>
      <c r="AB38" s="193" t="str">
        <f>IF(AB37="","",VLOOKUP(AB37,'シフト記号表（勤務時間帯）'!$D$6:$X$47,21,FALSE))</f>
        <v/>
      </c>
      <c r="AC38" s="194" t="str">
        <f>IF(AC37="","",VLOOKUP(AC37,'シフト記号表（勤務時間帯）'!$D$6:$X$47,21,FALSE))</f>
        <v/>
      </c>
      <c r="AD38" s="194" t="str">
        <f>IF(AD37="","",VLOOKUP(AD37,'シフト記号表（勤務時間帯）'!$D$6:$X$47,21,FALSE))</f>
        <v/>
      </c>
      <c r="AE38" s="194" t="str">
        <f>IF(AE37="","",VLOOKUP(AE37,'シフト記号表（勤務時間帯）'!$D$6:$X$47,21,FALSE))</f>
        <v/>
      </c>
      <c r="AF38" s="194" t="str">
        <f>IF(AF37="","",VLOOKUP(AF37,'シフト記号表（勤務時間帯）'!$D$6:$X$47,21,FALSE))</f>
        <v/>
      </c>
      <c r="AG38" s="194" t="str">
        <f>IF(AG37="","",VLOOKUP(AG37,'シフト記号表（勤務時間帯）'!$D$6:$X$47,21,FALSE))</f>
        <v/>
      </c>
      <c r="AH38" s="195" t="str">
        <f>IF(AH37="","",VLOOKUP(AH37,'シフト記号表（勤務時間帯）'!$D$6:$X$47,21,FALSE))</f>
        <v/>
      </c>
      <c r="AI38" s="193" t="str">
        <f>IF(AI37="","",VLOOKUP(AI37,'シフト記号表（勤務時間帯）'!$D$6:$X$47,21,FALSE))</f>
        <v/>
      </c>
      <c r="AJ38" s="194" t="str">
        <f>IF(AJ37="","",VLOOKUP(AJ37,'シフト記号表（勤務時間帯）'!$D$6:$X$47,21,FALSE))</f>
        <v/>
      </c>
      <c r="AK38" s="194" t="str">
        <f>IF(AK37="","",VLOOKUP(AK37,'シフト記号表（勤務時間帯）'!$D$6:$X$47,21,FALSE))</f>
        <v/>
      </c>
      <c r="AL38" s="194" t="str">
        <f>IF(AL37="","",VLOOKUP(AL37,'シフト記号表（勤務時間帯）'!$D$6:$X$47,21,FALSE))</f>
        <v/>
      </c>
      <c r="AM38" s="194" t="str">
        <f>IF(AM37="","",VLOOKUP(AM37,'シフト記号表（勤務時間帯）'!$D$6:$X$47,21,FALSE))</f>
        <v/>
      </c>
      <c r="AN38" s="194" t="str">
        <f>IF(AN37="","",VLOOKUP(AN37,'シフト記号表（勤務時間帯）'!$D$6:$X$47,21,FALSE))</f>
        <v/>
      </c>
      <c r="AO38" s="195" t="str">
        <f>IF(AO37="","",VLOOKUP(AO37,'シフト記号表（勤務時間帯）'!$D$6:$X$47,21,FALSE))</f>
        <v/>
      </c>
      <c r="AP38" s="193" t="str">
        <f>IF(AP37="","",VLOOKUP(AP37,'シフト記号表（勤務時間帯）'!$D$6:$X$47,21,FALSE))</f>
        <v/>
      </c>
      <c r="AQ38" s="194" t="str">
        <f>IF(AQ37="","",VLOOKUP(AQ37,'シフト記号表（勤務時間帯）'!$D$6:$X$47,21,FALSE))</f>
        <v/>
      </c>
      <c r="AR38" s="194" t="str">
        <f>IF(AR37="","",VLOOKUP(AR37,'シフト記号表（勤務時間帯）'!$D$6:$X$47,21,FALSE))</f>
        <v/>
      </c>
      <c r="AS38" s="194" t="str">
        <f>IF(AS37="","",VLOOKUP(AS37,'シフト記号表（勤務時間帯）'!$D$6:$X$47,21,FALSE))</f>
        <v/>
      </c>
      <c r="AT38" s="194" t="str">
        <f>IF(AT37="","",VLOOKUP(AT37,'シフト記号表（勤務時間帯）'!$D$6:$X$47,21,FALSE))</f>
        <v/>
      </c>
      <c r="AU38" s="194" t="str">
        <f>IF(AU37="","",VLOOKUP(AU37,'シフト記号表（勤務時間帯）'!$D$6:$X$47,21,FALSE))</f>
        <v/>
      </c>
      <c r="AV38" s="195" t="str">
        <f>IF(AV37="","",VLOOKUP(AV37,'シフト記号表（勤務時間帯）'!$D$6:$X$47,21,FALSE))</f>
        <v/>
      </c>
      <c r="AW38" s="193" t="str">
        <f>IF(AW37="","",VLOOKUP(AW37,'シフト記号表（勤務時間帯）'!$D$6:$X$47,21,FALSE))</f>
        <v/>
      </c>
      <c r="AX38" s="194" t="str">
        <f>IF(AX37="","",VLOOKUP(AX37,'シフト記号表（勤務時間帯）'!$D$6:$X$47,21,FALSE))</f>
        <v/>
      </c>
      <c r="AY38" s="194" t="str">
        <f>IF(AY37="","",VLOOKUP(AY37,'シフト記号表（勤務時間帯）'!$D$6:$X$47,21,FALSE))</f>
        <v/>
      </c>
      <c r="AZ38" s="331">
        <f>IF($BC$4="４週",SUM(U38:AV38),IF($BC$4="暦月",SUM(U38:AY38),""))</f>
        <v>0</v>
      </c>
      <c r="BA38" s="332"/>
      <c r="BB38" s="333">
        <f>IF($BC$4="４週",AZ38/4,IF($BC$4="暦月",(AZ38/($BC$9/7)),""))</f>
        <v>0</v>
      </c>
      <c r="BC38" s="332"/>
      <c r="BD38" s="325"/>
      <c r="BE38" s="326"/>
      <c r="BF38" s="326"/>
      <c r="BG38" s="326"/>
      <c r="BH38" s="327"/>
    </row>
    <row r="39" spans="2:60" ht="20.25" customHeight="1" x14ac:dyDescent="0.4">
      <c r="B39" s="118"/>
      <c r="C39" s="283"/>
      <c r="D39" s="284"/>
      <c r="E39" s="285"/>
      <c r="F39" s="163"/>
      <c r="G39" s="159">
        <f>C37</f>
        <v>0</v>
      </c>
      <c r="H39" s="288"/>
      <c r="I39" s="295"/>
      <c r="J39" s="296"/>
      <c r="K39" s="296"/>
      <c r="L39" s="297"/>
      <c r="M39" s="304"/>
      <c r="N39" s="305"/>
      <c r="O39" s="306"/>
      <c r="P39" s="25" t="s">
        <v>73</v>
      </c>
      <c r="Q39" s="29"/>
      <c r="R39" s="29"/>
      <c r="S39" s="17"/>
      <c r="T39" s="51"/>
      <c r="U39" s="196" t="str">
        <f>IF(U37="","",VLOOKUP(U37,'シフト記号表（勤務時間帯）'!$D$6:$Z$47,23,FALSE))</f>
        <v/>
      </c>
      <c r="V39" s="197" t="str">
        <f>IF(V37="","",VLOOKUP(V37,'シフト記号表（勤務時間帯）'!$D$6:$Z$47,23,FALSE))</f>
        <v/>
      </c>
      <c r="W39" s="197" t="str">
        <f>IF(W37="","",VLOOKUP(W37,'シフト記号表（勤務時間帯）'!$D$6:$Z$47,23,FALSE))</f>
        <v/>
      </c>
      <c r="X39" s="197" t="str">
        <f>IF(X37="","",VLOOKUP(X37,'シフト記号表（勤務時間帯）'!$D$6:$Z$47,23,FALSE))</f>
        <v/>
      </c>
      <c r="Y39" s="197" t="str">
        <f>IF(Y37="","",VLOOKUP(Y37,'シフト記号表（勤務時間帯）'!$D$6:$Z$47,23,FALSE))</f>
        <v/>
      </c>
      <c r="Z39" s="197" t="str">
        <f>IF(Z37="","",VLOOKUP(Z37,'シフト記号表（勤務時間帯）'!$D$6:$Z$47,23,FALSE))</f>
        <v/>
      </c>
      <c r="AA39" s="198" t="str">
        <f>IF(AA37="","",VLOOKUP(AA37,'シフト記号表（勤務時間帯）'!$D$6:$Z$47,23,FALSE))</f>
        <v/>
      </c>
      <c r="AB39" s="196" t="str">
        <f>IF(AB37="","",VLOOKUP(AB37,'シフト記号表（勤務時間帯）'!$D$6:$Z$47,23,FALSE))</f>
        <v/>
      </c>
      <c r="AC39" s="197" t="str">
        <f>IF(AC37="","",VLOOKUP(AC37,'シフト記号表（勤務時間帯）'!$D$6:$Z$47,23,FALSE))</f>
        <v/>
      </c>
      <c r="AD39" s="197" t="str">
        <f>IF(AD37="","",VLOOKUP(AD37,'シフト記号表（勤務時間帯）'!$D$6:$Z$47,23,FALSE))</f>
        <v/>
      </c>
      <c r="AE39" s="197" t="str">
        <f>IF(AE37="","",VLOOKUP(AE37,'シフト記号表（勤務時間帯）'!$D$6:$Z$47,23,FALSE))</f>
        <v/>
      </c>
      <c r="AF39" s="197" t="str">
        <f>IF(AF37="","",VLOOKUP(AF37,'シフト記号表（勤務時間帯）'!$D$6:$Z$47,23,FALSE))</f>
        <v/>
      </c>
      <c r="AG39" s="197" t="str">
        <f>IF(AG37="","",VLOOKUP(AG37,'シフト記号表（勤務時間帯）'!$D$6:$Z$47,23,FALSE))</f>
        <v/>
      </c>
      <c r="AH39" s="198" t="str">
        <f>IF(AH37="","",VLOOKUP(AH37,'シフト記号表（勤務時間帯）'!$D$6:$Z$47,23,FALSE))</f>
        <v/>
      </c>
      <c r="AI39" s="196" t="str">
        <f>IF(AI37="","",VLOOKUP(AI37,'シフト記号表（勤務時間帯）'!$D$6:$Z$47,23,FALSE))</f>
        <v/>
      </c>
      <c r="AJ39" s="197" t="str">
        <f>IF(AJ37="","",VLOOKUP(AJ37,'シフト記号表（勤務時間帯）'!$D$6:$Z$47,23,FALSE))</f>
        <v/>
      </c>
      <c r="AK39" s="197" t="str">
        <f>IF(AK37="","",VLOOKUP(AK37,'シフト記号表（勤務時間帯）'!$D$6:$Z$47,23,FALSE))</f>
        <v/>
      </c>
      <c r="AL39" s="197" t="str">
        <f>IF(AL37="","",VLOOKUP(AL37,'シフト記号表（勤務時間帯）'!$D$6:$Z$47,23,FALSE))</f>
        <v/>
      </c>
      <c r="AM39" s="197" t="str">
        <f>IF(AM37="","",VLOOKUP(AM37,'シフト記号表（勤務時間帯）'!$D$6:$Z$47,23,FALSE))</f>
        <v/>
      </c>
      <c r="AN39" s="197" t="str">
        <f>IF(AN37="","",VLOOKUP(AN37,'シフト記号表（勤務時間帯）'!$D$6:$Z$47,23,FALSE))</f>
        <v/>
      </c>
      <c r="AO39" s="198" t="str">
        <f>IF(AO37="","",VLOOKUP(AO37,'シフト記号表（勤務時間帯）'!$D$6:$Z$47,23,FALSE))</f>
        <v/>
      </c>
      <c r="AP39" s="196" t="str">
        <f>IF(AP37="","",VLOOKUP(AP37,'シフト記号表（勤務時間帯）'!$D$6:$Z$47,23,FALSE))</f>
        <v/>
      </c>
      <c r="AQ39" s="197" t="str">
        <f>IF(AQ37="","",VLOOKUP(AQ37,'シフト記号表（勤務時間帯）'!$D$6:$Z$47,23,FALSE))</f>
        <v/>
      </c>
      <c r="AR39" s="197" t="str">
        <f>IF(AR37="","",VLOOKUP(AR37,'シフト記号表（勤務時間帯）'!$D$6:$Z$47,23,FALSE))</f>
        <v/>
      </c>
      <c r="AS39" s="197" t="str">
        <f>IF(AS37="","",VLOOKUP(AS37,'シフト記号表（勤務時間帯）'!$D$6:$Z$47,23,FALSE))</f>
        <v/>
      </c>
      <c r="AT39" s="197" t="str">
        <f>IF(AT37="","",VLOOKUP(AT37,'シフト記号表（勤務時間帯）'!$D$6:$Z$47,23,FALSE))</f>
        <v/>
      </c>
      <c r="AU39" s="197" t="str">
        <f>IF(AU37="","",VLOOKUP(AU37,'シフト記号表（勤務時間帯）'!$D$6:$Z$47,23,FALSE))</f>
        <v/>
      </c>
      <c r="AV39" s="198" t="str">
        <f>IF(AV37="","",VLOOKUP(AV37,'シフト記号表（勤務時間帯）'!$D$6:$Z$47,23,FALSE))</f>
        <v/>
      </c>
      <c r="AW39" s="196" t="str">
        <f>IF(AW37="","",VLOOKUP(AW37,'シフト記号表（勤務時間帯）'!$D$6:$Z$47,23,FALSE))</f>
        <v/>
      </c>
      <c r="AX39" s="197" t="str">
        <f>IF(AX37="","",VLOOKUP(AX37,'シフト記号表（勤務時間帯）'!$D$6:$Z$47,23,FALSE))</f>
        <v/>
      </c>
      <c r="AY39" s="197" t="str">
        <f>IF(AY37="","",VLOOKUP(AY37,'シフト記号表（勤務時間帯）'!$D$6:$Z$47,23,FALSE))</f>
        <v/>
      </c>
      <c r="AZ39" s="334">
        <f>IF($BC$4="４週",SUM(U39:AV39),IF($BC$4="暦月",SUM(U39:AY39),""))</f>
        <v>0</v>
      </c>
      <c r="BA39" s="335"/>
      <c r="BB39" s="336">
        <f>IF($BC$4="４週",AZ39/4,IF($BC$4="暦月",(AZ39/($BC$9/7)),""))</f>
        <v>0</v>
      </c>
      <c r="BC39" s="335"/>
      <c r="BD39" s="328"/>
      <c r="BE39" s="329"/>
      <c r="BF39" s="329"/>
      <c r="BG39" s="329"/>
      <c r="BH39" s="330"/>
    </row>
    <row r="40" spans="2:60" ht="20.25" customHeight="1" x14ac:dyDescent="0.4">
      <c r="B40" s="119"/>
      <c r="C40" s="277"/>
      <c r="D40" s="278"/>
      <c r="E40" s="279"/>
      <c r="F40" s="162"/>
      <c r="G40" s="158"/>
      <c r="H40" s="341"/>
      <c r="I40" s="289"/>
      <c r="J40" s="290"/>
      <c r="K40" s="290"/>
      <c r="L40" s="291"/>
      <c r="M40" s="298"/>
      <c r="N40" s="299"/>
      <c r="O40" s="300"/>
      <c r="P40" s="21" t="s">
        <v>18</v>
      </c>
      <c r="Q40" s="27"/>
      <c r="R40" s="27"/>
      <c r="S40" s="15"/>
      <c r="T40" s="52"/>
      <c r="U40" s="199"/>
      <c r="V40" s="200"/>
      <c r="W40" s="200"/>
      <c r="X40" s="200"/>
      <c r="Y40" s="200"/>
      <c r="Z40" s="200"/>
      <c r="AA40" s="201"/>
      <c r="AB40" s="199"/>
      <c r="AC40" s="200"/>
      <c r="AD40" s="200"/>
      <c r="AE40" s="200"/>
      <c r="AF40" s="200"/>
      <c r="AG40" s="200"/>
      <c r="AH40" s="201"/>
      <c r="AI40" s="199"/>
      <c r="AJ40" s="200"/>
      <c r="AK40" s="200"/>
      <c r="AL40" s="200"/>
      <c r="AM40" s="200"/>
      <c r="AN40" s="200"/>
      <c r="AO40" s="201"/>
      <c r="AP40" s="199"/>
      <c r="AQ40" s="200"/>
      <c r="AR40" s="200"/>
      <c r="AS40" s="200"/>
      <c r="AT40" s="200"/>
      <c r="AU40" s="200"/>
      <c r="AV40" s="201"/>
      <c r="AW40" s="199"/>
      <c r="AX40" s="200"/>
      <c r="AY40" s="200"/>
      <c r="AZ40" s="307"/>
      <c r="BA40" s="308"/>
      <c r="BB40" s="321"/>
      <c r="BC40" s="308"/>
      <c r="BD40" s="322"/>
      <c r="BE40" s="323"/>
      <c r="BF40" s="323"/>
      <c r="BG40" s="323"/>
      <c r="BH40" s="324"/>
    </row>
    <row r="41" spans="2:60" ht="20.25" customHeight="1" x14ac:dyDescent="0.4">
      <c r="B41" s="117">
        <f>B38+1</f>
        <v>7</v>
      </c>
      <c r="C41" s="280"/>
      <c r="D41" s="281"/>
      <c r="E41" s="282"/>
      <c r="F41" s="162">
        <f>C40</f>
        <v>0</v>
      </c>
      <c r="G41" s="158"/>
      <c r="H41" s="287"/>
      <c r="I41" s="292"/>
      <c r="J41" s="293"/>
      <c r="K41" s="293"/>
      <c r="L41" s="294"/>
      <c r="M41" s="301"/>
      <c r="N41" s="302"/>
      <c r="O41" s="303"/>
      <c r="P41" s="23" t="s">
        <v>72</v>
      </c>
      <c r="Q41" s="24"/>
      <c r="R41" s="24"/>
      <c r="S41" s="19"/>
      <c r="T41" s="50"/>
      <c r="U41" s="193" t="str">
        <f>IF(U40="","",VLOOKUP(U40,'シフト記号表（勤務時間帯）'!$D$6:$X$47,21,FALSE))</f>
        <v/>
      </c>
      <c r="V41" s="194" t="str">
        <f>IF(V40="","",VLOOKUP(V40,'シフト記号表（勤務時間帯）'!$D$6:$X$47,21,FALSE))</f>
        <v/>
      </c>
      <c r="W41" s="194" t="str">
        <f>IF(W40="","",VLOOKUP(W40,'シフト記号表（勤務時間帯）'!$D$6:$X$47,21,FALSE))</f>
        <v/>
      </c>
      <c r="X41" s="194" t="str">
        <f>IF(X40="","",VLOOKUP(X40,'シフト記号表（勤務時間帯）'!$D$6:$X$47,21,FALSE))</f>
        <v/>
      </c>
      <c r="Y41" s="194" t="str">
        <f>IF(Y40="","",VLOOKUP(Y40,'シフト記号表（勤務時間帯）'!$D$6:$X$47,21,FALSE))</f>
        <v/>
      </c>
      <c r="Z41" s="194" t="str">
        <f>IF(Z40="","",VLOOKUP(Z40,'シフト記号表（勤務時間帯）'!$D$6:$X$47,21,FALSE))</f>
        <v/>
      </c>
      <c r="AA41" s="195" t="str">
        <f>IF(AA40="","",VLOOKUP(AA40,'シフト記号表（勤務時間帯）'!$D$6:$X$47,21,FALSE))</f>
        <v/>
      </c>
      <c r="AB41" s="193" t="str">
        <f>IF(AB40="","",VLOOKUP(AB40,'シフト記号表（勤務時間帯）'!$D$6:$X$47,21,FALSE))</f>
        <v/>
      </c>
      <c r="AC41" s="194" t="str">
        <f>IF(AC40="","",VLOOKUP(AC40,'シフト記号表（勤務時間帯）'!$D$6:$X$47,21,FALSE))</f>
        <v/>
      </c>
      <c r="AD41" s="194" t="str">
        <f>IF(AD40="","",VLOOKUP(AD40,'シフト記号表（勤務時間帯）'!$D$6:$X$47,21,FALSE))</f>
        <v/>
      </c>
      <c r="AE41" s="194" t="str">
        <f>IF(AE40="","",VLOOKUP(AE40,'シフト記号表（勤務時間帯）'!$D$6:$X$47,21,FALSE))</f>
        <v/>
      </c>
      <c r="AF41" s="194" t="str">
        <f>IF(AF40="","",VLOOKUP(AF40,'シフト記号表（勤務時間帯）'!$D$6:$X$47,21,FALSE))</f>
        <v/>
      </c>
      <c r="AG41" s="194" t="str">
        <f>IF(AG40="","",VLOOKUP(AG40,'シフト記号表（勤務時間帯）'!$D$6:$X$47,21,FALSE))</f>
        <v/>
      </c>
      <c r="AH41" s="195" t="str">
        <f>IF(AH40="","",VLOOKUP(AH40,'シフト記号表（勤務時間帯）'!$D$6:$X$47,21,FALSE))</f>
        <v/>
      </c>
      <c r="AI41" s="193" t="str">
        <f>IF(AI40="","",VLOOKUP(AI40,'シフト記号表（勤務時間帯）'!$D$6:$X$47,21,FALSE))</f>
        <v/>
      </c>
      <c r="AJ41" s="194" t="str">
        <f>IF(AJ40="","",VLOOKUP(AJ40,'シフト記号表（勤務時間帯）'!$D$6:$X$47,21,FALSE))</f>
        <v/>
      </c>
      <c r="AK41" s="194" t="str">
        <f>IF(AK40="","",VLOOKUP(AK40,'シフト記号表（勤務時間帯）'!$D$6:$X$47,21,FALSE))</f>
        <v/>
      </c>
      <c r="AL41" s="194" t="str">
        <f>IF(AL40="","",VLOOKUP(AL40,'シフト記号表（勤務時間帯）'!$D$6:$X$47,21,FALSE))</f>
        <v/>
      </c>
      <c r="AM41" s="194" t="str">
        <f>IF(AM40="","",VLOOKUP(AM40,'シフト記号表（勤務時間帯）'!$D$6:$X$47,21,FALSE))</f>
        <v/>
      </c>
      <c r="AN41" s="194" t="str">
        <f>IF(AN40="","",VLOOKUP(AN40,'シフト記号表（勤務時間帯）'!$D$6:$X$47,21,FALSE))</f>
        <v/>
      </c>
      <c r="AO41" s="195" t="str">
        <f>IF(AO40="","",VLOOKUP(AO40,'シフト記号表（勤務時間帯）'!$D$6:$X$47,21,FALSE))</f>
        <v/>
      </c>
      <c r="AP41" s="193" t="str">
        <f>IF(AP40="","",VLOOKUP(AP40,'シフト記号表（勤務時間帯）'!$D$6:$X$47,21,FALSE))</f>
        <v/>
      </c>
      <c r="AQ41" s="194" t="str">
        <f>IF(AQ40="","",VLOOKUP(AQ40,'シフト記号表（勤務時間帯）'!$D$6:$X$47,21,FALSE))</f>
        <v/>
      </c>
      <c r="AR41" s="194" t="str">
        <f>IF(AR40="","",VLOOKUP(AR40,'シフト記号表（勤務時間帯）'!$D$6:$X$47,21,FALSE))</f>
        <v/>
      </c>
      <c r="AS41" s="194" t="str">
        <f>IF(AS40="","",VLOOKUP(AS40,'シフト記号表（勤務時間帯）'!$D$6:$X$47,21,FALSE))</f>
        <v/>
      </c>
      <c r="AT41" s="194" t="str">
        <f>IF(AT40="","",VLOOKUP(AT40,'シフト記号表（勤務時間帯）'!$D$6:$X$47,21,FALSE))</f>
        <v/>
      </c>
      <c r="AU41" s="194" t="str">
        <f>IF(AU40="","",VLOOKUP(AU40,'シフト記号表（勤務時間帯）'!$D$6:$X$47,21,FALSE))</f>
        <v/>
      </c>
      <c r="AV41" s="195" t="str">
        <f>IF(AV40="","",VLOOKUP(AV40,'シフト記号表（勤務時間帯）'!$D$6:$X$47,21,FALSE))</f>
        <v/>
      </c>
      <c r="AW41" s="193" t="str">
        <f>IF(AW40="","",VLOOKUP(AW40,'シフト記号表（勤務時間帯）'!$D$6:$X$47,21,FALSE))</f>
        <v/>
      </c>
      <c r="AX41" s="194" t="str">
        <f>IF(AX40="","",VLOOKUP(AX40,'シフト記号表（勤務時間帯）'!$D$6:$X$47,21,FALSE))</f>
        <v/>
      </c>
      <c r="AY41" s="194" t="str">
        <f>IF(AY40="","",VLOOKUP(AY40,'シフト記号表（勤務時間帯）'!$D$6:$X$47,21,FALSE))</f>
        <v/>
      </c>
      <c r="AZ41" s="331">
        <f>IF($BC$4="４週",SUM(U41:AV41),IF($BC$4="暦月",SUM(U41:AY41),""))</f>
        <v>0</v>
      </c>
      <c r="BA41" s="332"/>
      <c r="BB41" s="333">
        <f>IF($BC$4="４週",AZ41/4,IF($BC$4="暦月",(AZ41/($BC$9/7)),""))</f>
        <v>0</v>
      </c>
      <c r="BC41" s="332"/>
      <c r="BD41" s="325"/>
      <c r="BE41" s="326"/>
      <c r="BF41" s="326"/>
      <c r="BG41" s="326"/>
      <c r="BH41" s="327"/>
    </row>
    <row r="42" spans="2:60" ht="20.25" customHeight="1" x14ac:dyDescent="0.4">
      <c r="B42" s="118"/>
      <c r="C42" s="283"/>
      <c r="D42" s="284"/>
      <c r="E42" s="285"/>
      <c r="F42" s="163"/>
      <c r="G42" s="159">
        <f>C40</f>
        <v>0</v>
      </c>
      <c r="H42" s="288"/>
      <c r="I42" s="295"/>
      <c r="J42" s="296"/>
      <c r="K42" s="296"/>
      <c r="L42" s="297"/>
      <c r="M42" s="304"/>
      <c r="N42" s="305"/>
      <c r="O42" s="306"/>
      <c r="P42" s="25" t="s">
        <v>73</v>
      </c>
      <c r="Q42" s="28"/>
      <c r="R42" s="28"/>
      <c r="S42" s="16"/>
      <c r="T42" s="53"/>
      <c r="U42" s="196" t="str">
        <f>IF(U40="","",VLOOKUP(U40,'シフト記号表（勤務時間帯）'!$D$6:$Z$47,23,FALSE))</f>
        <v/>
      </c>
      <c r="V42" s="197" t="str">
        <f>IF(V40="","",VLOOKUP(V40,'シフト記号表（勤務時間帯）'!$D$6:$Z$47,23,FALSE))</f>
        <v/>
      </c>
      <c r="W42" s="197" t="str">
        <f>IF(W40="","",VLOOKUP(W40,'シフト記号表（勤務時間帯）'!$D$6:$Z$47,23,FALSE))</f>
        <v/>
      </c>
      <c r="X42" s="197" t="str">
        <f>IF(X40="","",VLOOKUP(X40,'シフト記号表（勤務時間帯）'!$D$6:$Z$47,23,FALSE))</f>
        <v/>
      </c>
      <c r="Y42" s="197" t="str">
        <f>IF(Y40="","",VLOOKUP(Y40,'シフト記号表（勤務時間帯）'!$D$6:$Z$47,23,FALSE))</f>
        <v/>
      </c>
      <c r="Z42" s="197" t="str">
        <f>IF(Z40="","",VLOOKUP(Z40,'シフト記号表（勤務時間帯）'!$D$6:$Z$47,23,FALSE))</f>
        <v/>
      </c>
      <c r="AA42" s="198" t="str">
        <f>IF(AA40="","",VLOOKUP(AA40,'シフト記号表（勤務時間帯）'!$D$6:$Z$47,23,FALSE))</f>
        <v/>
      </c>
      <c r="AB42" s="196" t="str">
        <f>IF(AB40="","",VLOOKUP(AB40,'シフト記号表（勤務時間帯）'!$D$6:$Z$47,23,FALSE))</f>
        <v/>
      </c>
      <c r="AC42" s="197" t="str">
        <f>IF(AC40="","",VLOOKUP(AC40,'シフト記号表（勤務時間帯）'!$D$6:$Z$47,23,FALSE))</f>
        <v/>
      </c>
      <c r="AD42" s="197" t="str">
        <f>IF(AD40="","",VLOOKUP(AD40,'シフト記号表（勤務時間帯）'!$D$6:$Z$47,23,FALSE))</f>
        <v/>
      </c>
      <c r="AE42" s="197" t="str">
        <f>IF(AE40="","",VLOOKUP(AE40,'シフト記号表（勤務時間帯）'!$D$6:$Z$47,23,FALSE))</f>
        <v/>
      </c>
      <c r="AF42" s="197" t="str">
        <f>IF(AF40="","",VLOOKUP(AF40,'シフト記号表（勤務時間帯）'!$D$6:$Z$47,23,FALSE))</f>
        <v/>
      </c>
      <c r="AG42" s="197" t="str">
        <f>IF(AG40="","",VLOOKUP(AG40,'シフト記号表（勤務時間帯）'!$D$6:$Z$47,23,FALSE))</f>
        <v/>
      </c>
      <c r="AH42" s="198" t="str">
        <f>IF(AH40="","",VLOOKUP(AH40,'シフト記号表（勤務時間帯）'!$D$6:$Z$47,23,FALSE))</f>
        <v/>
      </c>
      <c r="AI42" s="196" t="str">
        <f>IF(AI40="","",VLOOKUP(AI40,'シフト記号表（勤務時間帯）'!$D$6:$Z$47,23,FALSE))</f>
        <v/>
      </c>
      <c r="AJ42" s="197" t="str">
        <f>IF(AJ40="","",VLOOKUP(AJ40,'シフト記号表（勤務時間帯）'!$D$6:$Z$47,23,FALSE))</f>
        <v/>
      </c>
      <c r="AK42" s="197" t="str">
        <f>IF(AK40="","",VLOOKUP(AK40,'シフト記号表（勤務時間帯）'!$D$6:$Z$47,23,FALSE))</f>
        <v/>
      </c>
      <c r="AL42" s="197" t="str">
        <f>IF(AL40="","",VLOOKUP(AL40,'シフト記号表（勤務時間帯）'!$D$6:$Z$47,23,FALSE))</f>
        <v/>
      </c>
      <c r="AM42" s="197" t="str">
        <f>IF(AM40="","",VLOOKUP(AM40,'シフト記号表（勤務時間帯）'!$D$6:$Z$47,23,FALSE))</f>
        <v/>
      </c>
      <c r="AN42" s="197" t="str">
        <f>IF(AN40="","",VLOOKUP(AN40,'シフト記号表（勤務時間帯）'!$D$6:$Z$47,23,FALSE))</f>
        <v/>
      </c>
      <c r="AO42" s="198" t="str">
        <f>IF(AO40="","",VLOOKUP(AO40,'シフト記号表（勤務時間帯）'!$D$6:$Z$47,23,FALSE))</f>
        <v/>
      </c>
      <c r="AP42" s="196" t="str">
        <f>IF(AP40="","",VLOOKUP(AP40,'シフト記号表（勤務時間帯）'!$D$6:$Z$47,23,FALSE))</f>
        <v/>
      </c>
      <c r="AQ42" s="197" t="str">
        <f>IF(AQ40="","",VLOOKUP(AQ40,'シフト記号表（勤務時間帯）'!$D$6:$Z$47,23,FALSE))</f>
        <v/>
      </c>
      <c r="AR42" s="197" t="str">
        <f>IF(AR40="","",VLOOKUP(AR40,'シフト記号表（勤務時間帯）'!$D$6:$Z$47,23,FALSE))</f>
        <v/>
      </c>
      <c r="AS42" s="197" t="str">
        <f>IF(AS40="","",VLOOKUP(AS40,'シフト記号表（勤務時間帯）'!$D$6:$Z$47,23,FALSE))</f>
        <v/>
      </c>
      <c r="AT42" s="197" t="str">
        <f>IF(AT40="","",VLOOKUP(AT40,'シフト記号表（勤務時間帯）'!$D$6:$Z$47,23,FALSE))</f>
        <v/>
      </c>
      <c r="AU42" s="197" t="str">
        <f>IF(AU40="","",VLOOKUP(AU40,'シフト記号表（勤務時間帯）'!$D$6:$Z$47,23,FALSE))</f>
        <v/>
      </c>
      <c r="AV42" s="198" t="str">
        <f>IF(AV40="","",VLOOKUP(AV40,'シフト記号表（勤務時間帯）'!$D$6:$Z$47,23,FALSE))</f>
        <v/>
      </c>
      <c r="AW42" s="196" t="str">
        <f>IF(AW40="","",VLOOKUP(AW40,'シフト記号表（勤務時間帯）'!$D$6:$Z$47,23,FALSE))</f>
        <v/>
      </c>
      <c r="AX42" s="197" t="str">
        <f>IF(AX40="","",VLOOKUP(AX40,'シフト記号表（勤務時間帯）'!$D$6:$Z$47,23,FALSE))</f>
        <v/>
      </c>
      <c r="AY42" s="197" t="str">
        <f>IF(AY40="","",VLOOKUP(AY40,'シフト記号表（勤務時間帯）'!$D$6:$Z$47,23,FALSE))</f>
        <v/>
      </c>
      <c r="AZ42" s="334">
        <f>IF($BC$4="４週",SUM(U42:AV42),IF($BC$4="暦月",SUM(U42:AY42),""))</f>
        <v>0</v>
      </c>
      <c r="BA42" s="335"/>
      <c r="BB42" s="336">
        <f>IF($BC$4="４週",AZ42/4,IF($BC$4="暦月",(AZ42/($BC$9/7)),""))</f>
        <v>0</v>
      </c>
      <c r="BC42" s="335"/>
      <c r="BD42" s="328"/>
      <c r="BE42" s="329"/>
      <c r="BF42" s="329"/>
      <c r="BG42" s="329"/>
      <c r="BH42" s="330"/>
    </row>
    <row r="43" spans="2:60" ht="20.25" customHeight="1" x14ac:dyDescent="0.4">
      <c r="B43" s="119"/>
      <c r="C43" s="277"/>
      <c r="D43" s="278"/>
      <c r="E43" s="279"/>
      <c r="F43" s="162"/>
      <c r="G43" s="158"/>
      <c r="H43" s="341"/>
      <c r="I43" s="289"/>
      <c r="J43" s="290"/>
      <c r="K43" s="290"/>
      <c r="L43" s="291"/>
      <c r="M43" s="298"/>
      <c r="N43" s="299"/>
      <c r="O43" s="300"/>
      <c r="P43" s="21" t="s">
        <v>18</v>
      </c>
      <c r="Q43" s="27"/>
      <c r="R43" s="27"/>
      <c r="S43" s="15"/>
      <c r="T43" s="52"/>
      <c r="U43" s="199"/>
      <c r="V43" s="200"/>
      <c r="W43" s="200"/>
      <c r="X43" s="200"/>
      <c r="Y43" s="200"/>
      <c r="Z43" s="200"/>
      <c r="AA43" s="201"/>
      <c r="AB43" s="199"/>
      <c r="AC43" s="200"/>
      <c r="AD43" s="200"/>
      <c r="AE43" s="200"/>
      <c r="AF43" s="200"/>
      <c r="AG43" s="200"/>
      <c r="AH43" s="201"/>
      <c r="AI43" s="199"/>
      <c r="AJ43" s="200"/>
      <c r="AK43" s="200"/>
      <c r="AL43" s="200"/>
      <c r="AM43" s="200"/>
      <c r="AN43" s="200"/>
      <c r="AO43" s="201"/>
      <c r="AP43" s="199"/>
      <c r="AQ43" s="200"/>
      <c r="AR43" s="200"/>
      <c r="AS43" s="200"/>
      <c r="AT43" s="200"/>
      <c r="AU43" s="200"/>
      <c r="AV43" s="201"/>
      <c r="AW43" s="199"/>
      <c r="AX43" s="200"/>
      <c r="AY43" s="200"/>
      <c r="AZ43" s="307"/>
      <c r="BA43" s="308"/>
      <c r="BB43" s="321"/>
      <c r="BC43" s="308"/>
      <c r="BD43" s="322"/>
      <c r="BE43" s="323"/>
      <c r="BF43" s="323"/>
      <c r="BG43" s="323"/>
      <c r="BH43" s="324"/>
    </row>
    <row r="44" spans="2:60" ht="20.25" customHeight="1" x14ac:dyDescent="0.4">
      <c r="B44" s="117">
        <f>B41+1</f>
        <v>8</v>
      </c>
      <c r="C44" s="280"/>
      <c r="D44" s="281"/>
      <c r="E44" s="282"/>
      <c r="F44" s="162">
        <f>C43</f>
        <v>0</v>
      </c>
      <c r="G44" s="158"/>
      <c r="H44" s="287"/>
      <c r="I44" s="292"/>
      <c r="J44" s="293"/>
      <c r="K44" s="293"/>
      <c r="L44" s="294"/>
      <c r="M44" s="301"/>
      <c r="N44" s="302"/>
      <c r="O44" s="303"/>
      <c r="P44" s="23" t="s">
        <v>72</v>
      </c>
      <c r="Q44" s="24"/>
      <c r="R44" s="24"/>
      <c r="S44" s="19"/>
      <c r="T44" s="50"/>
      <c r="U44" s="193" t="str">
        <f>IF(U43="","",VLOOKUP(U43,'シフト記号表（勤務時間帯）'!$D$6:$X$47,21,FALSE))</f>
        <v/>
      </c>
      <c r="V44" s="194" t="str">
        <f>IF(V43="","",VLOOKUP(V43,'シフト記号表（勤務時間帯）'!$D$6:$X$47,21,FALSE))</f>
        <v/>
      </c>
      <c r="W44" s="194" t="str">
        <f>IF(W43="","",VLOOKUP(W43,'シフト記号表（勤務時間帯）'!$D$6:$X$47,21,FALSE))</f>
        <v/>
      </c>
      <c r="X44" s="194" t="str">
        <f>IF(X43="","",VLOOKUP(X43,'シフト記号表（勤務時間帯）'!$D$6:$X$47,21,FALSE))</f>
        <v/>
      </c>
      <c r="Y44" s="194" t="str">
        <f>IF(Y43="","",VLOOKUP(Y43,'シフト記号表（勤務時間帯）'!$D$6:$X$47,21,FALSE))</f>
        <v/>
      </c>
      <c r="Z44" s="194" t="str">
        <f>IF(Z43="","",VLOOKUP(Z43,'シフト記号表（勤務時間帯）'!$D$6:$X$47,21,FALSE))</f>
        <v/>
      </c>
      <c r="AA44" s="195" t="str">
        <f>IF(AA43="","",VLOOKUP(AA43,'シフト記号表（勤務時間帯）'!$D$6:$X$47,21,FALSE))</f>
        <v/>
      </c>
      <c r="AB44" s="193" t="str">
        <f>IF(AB43="","",VLOOKUP(AB43,'シフト記号表（勤務時間帯）'!$D$6:$X$47,21,FALSE))</f>
        <v/>
      </c>
      <c r="AC44" s="194" t="str">
        <f>IF(AC43="","",VLOOKUP(AC43,'シフト記号表（勤務時間帯）'!$D$6:$X$47,21,FALSE))</f>
        <v/>
      </c>
      <c r="AD44" s="194" t="str">
        <f>IF(AD43="","",VLOOKUP(AD43,'シフト記号表（勤務時間帯）'!$D$6:$X$47,21,FALSE))</f>
        <v/>
      </c>
      <c r="AE44" s="194" t="str">
        <f>IF(AE43="","",VLOOKUP(AE43,'シフト記号表（勤務時間帯）'!$D$6:$X$47,21,FALSE))</f>
        <v/>
      </c>
      <c r="AF44" s="194" t="str">
        <f>IF(AF43="","",VLOOKUP(AF43,'シフト記号表（勤務時間帯）'!$D$6:$X$47,21,FALSE))</f>
        <v/>
      </c>
      <c r="AG44" s="194" t="str">
        <f>IF(AG43="","",VLOOKUP(AG43,'シフト記号表（勤務時間帯）'!$D$6:$X$47,21,FALSE))</f>
        <v/>
      </c>
      <c r="AH44" s="195" t="str">
        <f>IF(AH43="","",VLOOKUP(AH43,'シフト記号表（勤務時間帯）'!$D$6:$X$47,21,FALSE))</f>
        <v/>
      </c>
      <c r="AI44" s="193" t="str">
        <f>IF(AI43="","",VLOOKUP(AI43,'シフト記号表（勤務時間帯）'!$D$6:$X$47,21,FALSE))</f>
        <v/>
      </c>
      <c r="AJ44" s="194" t="str">
        <f>IF(AJ43="","",VLOOKUP(AJ43,'シフト記号表（勤務時間帯）'!$D$6:$X$47,21,FALSE))</f>
        <v/>
      </c>
      <c r="AK44" s="194" t="str">
        <f>IF(AK43="","",VLOOKUP(AK43,'シフト記号表（勤務時間帯）'!$D$6:$X$47,21,FALSE))</f>
        <v/>
      </c>
      <c r="AL44" s="194" t="str">
        <f>IF(AL43="","",VLOOKUP(AL43,'シフト記号表（勤務時間帯）'!$D$6:$X$47,21,FALSE))</f>
        <v/>
      </c>
      <c r="AM44" s="194" t="str">
        <f>IF(AM43="","",VLOOKUP(AM43,'シフト記号表（勤務時間帯）'!$D$6:$X$47,21,FALSE))</f>
        <v/>
      </c>
      <c r="AN44" s="194" t="str">
        <f>IF(AN43="","",VLOOKUP(AN43,'シフト記号表（勤務時間帯）'!$D$6:$X$47,21,FALSE))</f>
        <v/>
      </c>
      <c r="AO44" s="195" t="str">
        <f>IF(AO43="","",VLOOKUP(AO43,'シフト記号表（勤務時間帯）'!$D$6:$X$47,21,FALSE))</f>
        <v/>
      </c>
      <c r="AP44" s="193" t="str">
        <f>IF(AP43="","",VLOOKUP(AP43,'シフト記号表（勤務時間帯）'!$D$6:$X$47,21,FALSE))</f>
        <v/>
      </c>
      <c r="AQ44" s="194" t="str">
        <f>IF(AQ43="","",VLOOKUP(AQ43,'シフト記号表（勤務時間帯）'!$D$6:$X$47,21,FALSE))</f>
        <v/>
      </c>
      <c r="AR44" s="194" t="str">
        <f>IF(AR43="","",VLOOKUP(AR43,'シフト記号表（勤務時間帯）'!$D$6:$X$47,21,FALSE))</f>
        <v/>
      </c>
      <c r="AS44" s="194" t="str">
        <f>IF(AS43="","",VLOOKUP(AS43,'シフト記号表（勤務時間帯）'!$D$6:$X$47,21,FALSE))</f>
        <v/>
      </c>
      <c r="AT44" s="194" t="str">
        <f>IF(AT43="","",VLOOKUP(AT43,'シフト記号表（勤務時間帯）'!$D$6:$X$47,21,FALSE))</f>
        <v/>
      </c>
      <c r="AU44" s="194" t="str">
        <f>IF(AU43="","",VLOOKUP(AU43,'シフト記号表（勤務時間帯）'!$D$6:$X$47,21,FALSE))</f>
        <v/>
      </c>
      <c r="AV44" s="195" t="str">
        <f>IF(AV43="","",VLOOKUP(AV43,'シフト記号表（勤務時間帯）'!$D$6:$X$47,21,FALSE))</f>
        <v/>
      </c>
      <c r="AW44" s="193" t="str">
        <f>IF(AW43="","",VLOOKUP(AW43,'シフト記号表（勤務時間帯）'!$D$6:$X$47,21,FALSE))</f>
        <v/>
      </c>
      <c r="AX44" s="194" t="str">
        <f>IF(AX43="","",VLOOKUP(AX43,'シフト記号表（勤務時間帯）'!$D$6:$X$47,21,FALSE))</f>
        <v/>
      </c>
      <c r="AY44" s="194" t="str">
        <f>IF(AY43="","",VLOOKUP(AY43,'シフト記号表（勤務時間帯）'!$D$6:$X$47,21,FALSE))</f>
        <v/>
      </c>
      <c r="AZ44" s="331">
        <f>IF($BC$4="４週",SUM(U44:AV44),IF($BC$4="暦月",SUM(U44:AY44),""))</f>
        <v>0</v>
      </c>
      <c r="BA44" s="332"/>
      <c r="BB44" s="333">
        <f>IF($BC$4="４週",AZ44/4,IF($BC$4="暦月",(AZ44/($BC$9/7)),""))</f>
        <v>0</v>
      </c>
      <c r="BC44" s="332"/>
      <c r="BD44" s="325"/>
      <c r="BE44" s="326"/>
      <c r="BF44" s="326"/>
      <c r="BG44" s="326"/>
      <c r="BH44" s="327"/>
    </row>
    <row r="45" spans="2:60" ht="20.25" customHeight="1" x14ac:dyDescent="0.4">
      <c r="B45" s="118"/>
      <c r="C45" s="283"/>
      <c r="D45" s="284"/>
      <c r="E45" s="285"/>
      <c r="F45" s="163"/>
      <c r="G45" s="159">
        <f>C43</f>
        <v>0</v>
      </c>
      <c r="H45" s="288"/>
      <c r="I45" s="295"/>
      <c r="J45" s="296"/>
      <c r="K45" s="296"/>
      <c r="L45" s="297"/>
      <c r="M45" s="304"/>
      <c r="N45" s="305"/>
      <c r="O45" s="306"/>
      <c r="P45" s="25" t="s">
        <v>73</v>
      </c>
      <c r="Q45" s="29"/>
      <c r="R45" s="29"/>
      <c r="S45" s="17"/>
      <c r="T45" s="51"/>
      <c r="U45" s="196" t="str">
        <f>IF(U43="","",VLOOKUP(U43,'シフト記号表（勤務時間帯）'!$D$6:$Z$47,23,FALSE))</f>
        <v/>
      </c>
      <c r="V45" s="197" t="str">
        <f>IF(V43="","",VLOOKUP(V43,'シフト記号表（勤務時間帯）'!$D$6:$Z$47,23,FALSE))</f>
        <v/>
      </c>
      <c r="W45" s="197" t="str">
        <f>IF(W43="","",VLOOKUP(W43,'シフト記号表（勤務時間帯）'!$D$6:$Z$47,23,FALSE))</f>
        <v/>
      </c>
      <c r="X45" s="197" t="str">
        <f>IF(X43="","",VLOOKUP(X43,'シフト記号表（勤務時間帯）'!$D$6:$Z$47,23,FALSE))</f>
        <v/>
      </c>
      <c r="Y45" s="197" t="str">
        <f>IF(Y43="","",VLOOKUP(Y43,'シフト記号表（勤務時間帯）'!$D$6:$Z$47,23,FALSE))</f>
        <v/>
      </c>
      <c r="Z45" s="197" t="str">
        <f>IF(Z43="","",VLOOKUP(Z43,'シフト記号表（勤務時間帯）'!$D$6:$Z$47,23,FALSE))</f>
        <v/>
      </c>
      <c r="AA45" s="198" t="str">
        <f>IF(AA43="","",VLOOKUP(AA43,'シフト記号表（勤務時間帯）'!$D$6:$Z$47,23,FALSE))</f>
        <v/>
      </c>
      <c r="AB45" s="196" t="str">
        <f>IF(AB43="","",VLOOKUP(AB43,'シフト記号表（勤務時間帯）'!$D$6:$Z$47,23,FALSE))</f>
        <v/>
      </c>
      <c r="AC45" s="197" t="str">
        <f>IF(AC43="","",VLOOKUP(AC43,'シフト記号表（勤務時間帯）'!$D$6:$Z$47,23,FALSE))</f>
        <v/>
      </c>
      <c r="AD45" s="197" t="str">
        <f>IF(AD43="","",VLOOKUP(AD43,'シフト記号表（勤務時間帯）'!$D$6:$Z$47,23,FALSE))</f>
        <v/>
      </c>
      <c r="AE45" s="197" t="str">
        <f>IF(AE43="","",VLOOKUP(AE43,'シフト記号表（勤務時間帯）'!$D$6:$Z$47,23,FALSE))</f>
        <v/>
      </c>
      <c r="AF45" s="197" t="str">
        <f>IF(AF43="","",VLOOKUP(AF43,'シフト記号表（勤務時間帯）'!$D$6:$Z$47,23,FALSE))</f>
        <v/>
      </c>
      <c r="AG45" s="197" t="str">
        <f>IF(AG43="","",VLOOKUP(AG43,'シフト記号表（勤務時間帯）'!$D$6:$Z$47,23,FALSE))</f>
        <v/>
      </c>
      <c r="AH45" s="198" t="str">
        <f>IF(AH43="","",VLOOKUP(AH43,'シフト記号表（勤務時間帯）'!$D$6:$Z$47,23,FALSE))</f>
        <v/>
      </c>
      <c r="AI45" s="196" t="str">
        <f>IF(AI43="","",VLOOKUP(AI43,'シフト記号表（勤務時間帯）'!$D$6:$Z$47,23,FALSE))</f>
        <v/>
      </c>
      <c r="AJ45" s="197" t="str">
        <f>IF(AJ43="","",VLOOKUP(AJ43,'シフト記号表（勤務時間帯）'!$D$6:$Z$47,23,FALSE))</f>
        <v/>
      </c>
      <c r="AK45" s="197" t="str">
        <f>IF(AK43="","",VLOOKUP(AK43,'シフト記号表（勤務時間帯）'!$D$6:$Z$47,23,FALSE))</f>
        <v/>
      </c>
      <c r="AL45" s="197" t="str">
        <f>IF(AL43="","",VLOOKUP(AL43,'シフト記号表（勤務時間帯）'!$D$6:$Z$47,23,FALSE))</f>
        <v/>
      </c>
      <c r="AM45" s="197" t="str">
        <f>IF(AM43="","",VLOOKUP(AM43,'シフト記号表（勤務時間帯）'!$D$6:$Z$47,23,FALSE))</f>
        <v/>
      </c>
      <c r="AN45" s="197" t="str">
        <f>IF(AN43="","",VLOOKUP(AN43,'シフト記号表（勤務時間帯）'!$D$6:$Z$47,23,FALSE))</f>
        <v/>
      </c>
      <c r="AO45" s="198" t="str">
        <f>IF(AO43="","",VLOOKUP(AO43,'シフト記号表（勤務時間帯）'!$D$6:$Z$47,23,FALSE))</f>
        <v/>
      </c>
      <c r="AP45" s="196" t="str">
        <f>IF(AP43="","",VLOOKUP(AP43,'シフト記号表（勤務時間帯）'!$D$6:$Z$47,23,FALSE))</f>
        <v/>
      </c>
      <c r="AQ45" s="197" t="str">
        <f>IF(AQ43="","",VLOOKUP(AQ43,'シフト記号表（勤務時間帯）'!$D$6:$Z$47,23,FALSE))</f>
        <v/>
      </c>
      <c r="AR45" s="197" t="str">
        <f>IF(AR43="","",VLOOKUP(AR43,'シフト記号表（勤務時間帯）'!$D$6:$Z$47,23,FALSE))</f>
        <v/>
      </c>
      <c r="AS45" s="197" t="str">
        <f>IF(AS43="","",VLOOKUP(AS43,'シフト記号表（勤務時間帯）'!$D$6:$Z$47,23,FALSE))</f>
        <v/>
      </c>
      <c r="AT45" s="197" t="str">
        <f>IF(AT43="","",VLOOKUP(AT43,'シフト記号表（勤務時間帯）'!$D$6:$Z$47,23,FALSE))</f>
        <v/>
      </c>
      <c r="AU45" s="197" t="str">
        <f>IF(AU43="","",VLOOKUP(AU43,'シフト記号表（勤務時間帯）'!$D$6:$Z$47,23,FALSE))</f>
        <v/>
      </c>
      <c r="AV45" s="198" t="str">
        <f>IF(AV43="","",VLOOKUP(AV43,'シフト記号表（勤務時間帯）'!$D$6:$Z$47,23,FALSE))</f>
        <v/>
      </c>
      <c r="AW45" s="196" t="str">
        <f>IF(AW43="","",VLOOKUP(AW43,'シフト記号表（勤務時間帯）'!$D$6:$Z$47,23,FALSE))</f>
        <v/>
      </c>
      <c r="AX45" s="197" t="str">
        <f>IF(AX43="","",VLOOKUP(AX43,'シフト記号表（勤務時間帯）'!$D$6:$Z$47,23,FALSE))</f>
        <v/>
      </c>
      <c r="AY45" s="197" t="str">
        <f>IF(AY43="","",VLOOKUP(AY43,'シフト記号表（勤務時間帯）'!$D$6:$Z$47,23,FALSE))</f>
        <v/>
      </c>
      <c r="AZ45" s="334">
        <f>IF($BC$4="４週",SUM(U45:AV45),IF($BC$4="暦月",SUM(U45:AY45),""))</f>
        <v>0</v>
      </c>
      <c r="BA45" s="335"/>
      <c r="BB45" s="336">
        <f>IF($BC$4="４週",AZ45/4,IF($BC$4="暦月",(AZ45/($BC$9/7)),""))</f>
        <v>0</v>
      </c>
      <c r="BC45" s="335"/>
      <c r="BD45" s="328"/>
      <c r="BE45" s="329"/>
      <c r="BF45" s="329"/>
      <c r="BG45" s="329"/>
      <c r="BH45" s="330"/>
    </row>
    <row r="46" spans="2:60" ht="20.25" customHeight="1" x14ac:dyDescent="0.4">
      <c r="B46" s="119"/>
      <c r="C46" s="277"/>
      <c r="D46" s="278"/>
      <c r="E46" s="279"/>
      <c r="F46" s="162"/>
      <c r="G46" s="158"/>
      <c r="H46" s="341"/>
      <c r="I46" s="289"/>
      <c r="J46" s="290"/>
      <c r="K46" s="290"/>
      <c r="L46" s="291"/>
      <c r="M46" s="298"/>
      <c r="N46" s="299"/>
      <c r="O46" s="300"/>
      <c r="P46" s="21" t="s">
        <v>18</v>
      </c>
      <c r="Q46" s="27"/>
      <c r="R46" s="27"/>
      <c r="S46" s="15"/>
      <c r="T46" s="52"/>
      <c r="U46" s="199"/>
      <c r="V46" s="200"/>
      <c r="W46" s="200"/>
      <c r="X46" s="200"/>
      <c r="Y46" s="200"/>
      <c r="Z46" s="200"/>
      <c r="AA46" s="201"/>
      <c r="AB46" s="199"/>
      <c r="AC46" s="200"/>
      <c r="AD46" s="200"/>
      <c r="AE46" s="200"/>
      <c r="AF46" s="200"/>
      <c r="AG46" s="200"/>
      <c r="AH46" s="201"/>
      <c r="AI46" s="199"/>
      <c r="AJ46" s="200"/>
      <c r="AK46" s="200"/>
      <c r="AL46" s="200"/>
      <c r="AM46" s="200"/>
      <c r="AN46" s="200"/>
      <c r="AO46" s="201"/>
      <c r="AP46" s="199"/>
      <c r="AQ46" s="200"/>
      <c r="AR46" s="200"/>
      <c r="AS46" s="200"/>
      <c r="AT46" s="200"/>
      <c r="AU46" s="200"/>
      <c r="AV46" s="201"/>
      <c r="AW46" s="199"/>
      <c r="AX46" s="200"/>
      <c r="AY46" s="200"/>
      <c r="AZ46" s="307"/>
      <c r="BA46" s="308"/>
      <c r="BB46" s="321"/>
      <c r="BC46" s="308"/>
      <c r="BD46" s="322"/>
      <c r="BE46" s="323"/>
      <c r="BF46" s="323"/>
      <c r="BG46" s="323"/>
      <c r="BH46" s="324"/>
    </row>
    <row r="47" spans="2:60" ht="20.25" customHeight="1" x14ac:dyDescent="0.4">
      <c r="B47" s="117">
        <f>B44+1</f>
        <v>9</v>
      </c>
      <c r="C47" s="280"/>
      <c r="D47" s="281"/>
      <c r="E47" s="282"/>
      <c r="F47" s="162">
        <f>C46</f>
        <v>0</v>
      </c>
      <c r="G47" s="158"/>
      <c r="H47" s="287"/>
      <c r="I47" s="292"/>
      <c r="J47" s="293"/>
      <c r="K47" s="293"/>
      <c r="L47" s="294"/>
      <c r="M47" s="301"/>
      <c r="N47" s="302"/>
      <c r="O47" s="303"/>
      <c r="P47" s="23" t="s">
        <v>72</v>
      </c>
      <c r="Q47" s="24"/>
      <c r="R47" s="24"/>
      <c r="S47" s="19"/>
      <c r="T47" s="50"/>
      <c r="U47" s="193" t="str">
        <f>IF(U46="","",VLOOKUP(U46,'シフト記号表（勤務時間帯）'!$D$6:$X$47,21,FALSE))</f>
        <v/>
      </c>
      <c r="V47" s="194" t="str">
        <f>IF(V46="","",VLOOKUP(V46,'シフト記号表（勤務時間帯）'!$D$6:$X$47,21,FALSE))</f>
        <v/>
      </c>
      <c r="W47" s="194" t="str">
        <f>IF(W46="","",VLOOKUP(W46,'シフト記号表（勤務時間帯）'!$D$6:$X$47,21,FALSE))</f>
        <v/>
      </c>
      <c r="X47" s="194" t="str">
        <f>IF(X46="","",VLOOKUP(X46,'シフト記号表（勤務時間帯）'!$D$6:$X$47,21,FALSE))</f>
        <v/>
      </c>
      <c r="Y47" s="194" t="str">
        <f>IF(Y46="","",VLOOKUP(Y46,'シフト記号表（勤務時間帯）'!$D$6:$X$47,21,FALSE))</f>
        <v/>
      </c>
      <c r="Z47" s="194" t="str">
        <f>IF(Z46="","",VLOOKUP(Z46,'シフト記号表（勤務時間帯）'!$D$6:$X$47,21,FALSE))</f>
        <v/>
      </c>
      <c r="AA47" s="195" t="str">
        <f>IF(AA46="","",VLOOKUP(AA46,'シフト記号表（勤務時間帯）'!$D$6:$X$47,21,FALSE))</f>
        <v/>
      </c>
      <c r="AB47" s="193" t="str">
        <f>IF(AB46="","",VLOOKUP(AB46,'シフト記号表（勤務時間帯）'!$D$6:$X$47,21,FALSE))</f>
        <v/>
      </c>
      <c r="AC47" s="194" t="str">
        <f>IF(AC46="","",VLOOKUP(AC46,'シフト記号表（勤務時間帯）'!$D$6:$X$47,21,FALSE))</f>
        <v/>
      </c>
      <c r="AD47" s="194" t="str">
        <f>IF(AD46="","",VLOOKUP(AD46,'シフト記号表（勤務時間帯）'!$D$6:$X$47,21,FALSE))</f>
        <v/>
      </c>
      <c r="AE47" s="194" t="str">
        <f>IF(AE46="","",VLOOKUP(AE46,'シフト記号表（勤務時間帯）'!$D$6:$X$47,21,FALSE))</f>
        <v/>
      </c>
      <c r="AF47" s="194" t="str">
        <f>IF(AF46="","",VLOOKUP(AF46,'シフト記号表（勤務時間帯）'!$D$6:$X$47,21,FALSE))</f>
        <v/>
      </c>
      <c r="AG47" s="194" t="str">
        <f>IF(AG46="","",VLOOKUP(AG46,'シフト記号表（勤務時間帯）'!$D$6:$X$47,21,FALSE))</f>
        <v/>
      </c>
      <c r="AH47" s="195" t="str">
        <f>IF(AH46="","",VLOOKUP(AH46,'シフト記号表（勤務時間帯）'!$D$6:$X$47,21,FALSE))</f>
        <v/>
      </c>
      <c r="AI47" s="193" t="str">
        <f>IF(AI46="","",VLOOKUP(AI46,'シフト記号表（勤務時間帯）'!$D$6:$X$47,21,FALSE))</f>
        <v/>
      </c>
      <c r="AJ47" s="194" t="str">
        <f>IF(AJ46="","",VLOOKUP(AJ46,'シフト記号表（勤務時間帯）'!$D$6:$X$47,21,FALSE))</f>
        <v/>
      </c>
      <c r="AK47" s="194" t="str">
        <f>IF(AK46="","",VLOOKUP(AK46,'シフト記号表（勤務時間帯）'!$D$6:$X$47,21,FALSE))</f>
        <v/>
      </c>
      <c r="AL47" s="194" t="str">
        <f>IF(AL46="","",VLOOKUP(AL46,'シフト記号表（勤務時間帯）'!$D$6:$X$47,21,FALSE))</f>
        <v/>
      </c>
      <c r="AM47" s="194" t="str">
        <f>IF(AM46="","",VLOOKUP(AM46,'シフト記号表（勤務時間帯）'!$D$6:$X$47,21,FALSE))</f>
        <v/>
      </c>
      <c r="AN47" s="194" t="str">
        <f>IF(AN46="","",VLOOKUP(AN46,'シフト記号表（勤務時間帯）'!$D$6:$X$47,21,FALSE))</f>
        <v/>
      </c>
      <c r="AO47" s="195" t="str">
        <f>IF(AO46="","",VLOOKUP(AO46,'シフト記号表（勤務時間帯）'!$D$6:$X$47,21,FALSE))</f>
        <v/>
      </c>
      <c r="AP47" s="193" t="str">
        <f>IF(AP46="","",VLOOKUP(AP46,'シフト記号表（勤務時間帯）'!$D$6:$X$47,21,FALSE))</f>
        <v/>
      </c>
      <c r="AQ47" s="194" t="str">
        <f>IF(AQ46="","",VLOOKUP(AQ46,'シフト記号表（勤務時間帯）'!$D$6:$X$47,21,FALSE))</f>
        <v/>
      </c>
      <c r="AR47" s="194" t="str">
        <f>IF(AR46="","",VLOOKUP(AR46,'シフト記号表（勤務時間帯）'!$D$6:$X$47,21,FALSE))</f>
        <v/>
      </c>
      <c r="AS47" s="194" t="str">
        <f>IF(AS46="","",VLOOKUP(AS46,'シフト記号表（勤務時間帯）'!$D$6:$X$47,21,FALSE))</f>
        <v/>
      </c>
      <c r="AT47" s="194" t="str">
        <f>IF(AT46="","",VLOOKUP(AT46,'シフト記号表（勤務時間帯）'!$D$6:$X$47,21,FALSE))</f>
        <v/>
      </c>
      <c r="AU47" s="194" t="str">
        <f>IF(AU46="","",VLOOKUP(AU46,'シフト記号表（勤務時間帯）'!$D$6:$X$47,21,FALSE))</f>
        <v/>
      </c>
      <c r="AV47" s="195" t="str">
        <f>IF(AV46="","",VLOOKUP(AV46,'シフト記号表（勤務時間帯）'!$D$6:$X$47,21,FALSE))</f>
        <v/>
      </c>
      <c r="AW47" s="193" t="str">
        <f>IF(AW46="","",VLOOKUP(AW46,'シフト記号表（勤務時間帯）'!$D$6:$X$47,21,FALSE))</f>
        <v/>
      </c>
      <c r="AX47" s="194" t="str">
        <f>IF(AX46="","",VLOOKUP(AX46,'シフト記号表（勤務時間帯）'!$D$6:$X$47,21,FALSE))</f>
        <v/>
      </c>
      <c r="AY47" s="194" t="str">
        <f>IF(AY46="","",VLOOKUP(AY46,'シフト記号表（勤務時間帯）'!$D$6:$X$47,21,FALSE))</f>
        <v/>
      </c>
      <c r="AZ47" s="331">
        <f>IF($BC$4="４週",SUM(U47:AV47),IF($BC$4="暦月",SUM(U47:AY47),""))</f>
        <v>0</v>
      </c>
      <c r="BA47" s="332"/>
      <c r="BB47" s="333">
        <f>IF($BC$4="４週",AZ47/4,IF($BC$4="暦月",(AZ47/($BC$9/7)),""))</f>
        <v>0</v>
      </c>
      <c r="BC47" s="332"/>
      <c r="BD47" s="325"/>
      <c r="BE47" s="326"/>
      <c r="BF47" s="326"/>
      <c r="BG47" s="326"/>
      <c r="BH47" s="327"/>
    </row>
    <row r="48" spans="2:60" ht="20.25" customHeight="1" x14ac:dyDescent="0.4">
      <c r="B48" s="118"/>
      <c r="C48" s="283"/>
      <c r="D48" s="284"/>
      <c r="E48" s="285"/>
      <c r="F48" s="163"/>
      <c r="G48" s="159">
        <f>C46</f>
        <v>0</v>
      </c>
      <c r="H48" s="288"/>
      <c r="I48" s="295"/>
      <c r="J48" s="296"/>
      <c r="K48" s="296"/>
      <c r="L48" s="297"/>
      <c r="M48" s="304"/>
      <c r="N48" s="305"/>
      <c r="O48" s="306"/>
      <c r="P48" s="25" t="s">
        <v>73</v>
      </c>
      <c r="Q48" s="26"/>
      <c r="R48" s="26"/>
      <c r="S48" s="18"/>
      <c r="T48" s="54"/>
      <c r="U48" s="196" t="str">
        <f>IF(U46="","",VLOOKUP(U46,'シフト記号表（勤務時間帯）'!$D$6:$Z$47,23,FALSE))</f>
        <v/>
      </c>
      <c r="V48" s="197" t="str">
        <f>IF(V46="","",VLOOKUP(V46,'シフト記号表（勤務時間帯）'!$D$6:$Z$47,23,FALSE))</f>
        <v/>
      </c>
      <c r="W48" s="197" t="str">
        <f>IF(W46="","",VLOOKUP(W46,'シフト記号表（勤務時間帯）'!$D$6:$Z$47,23,FALSE))</f>
        <v/>
      </c>
      <c r="X48" s="197" t="str">
        <f>IF(X46="","",VLOOKUP(X46,'シフト記号表（勤務時間帯）'!$D$6:$Z$47,23,FALSE))</f>
        <v/>
      </c>
      <c r="Y48" s="197" t="str">
        <f>IF(Y46="","",VLOOKUP(Y46,'シフト記号表（勤務時間帯）'!$D$6:$Z$47,23,FALSE))</f>
        <v/>
      </c>
      <c r="Z48" s="197" t="str">
        <f>IF(Z46="","",VLOOKUP(Z46,'シフト記号表（勤務時間帯）'!$D$6:$Z$47,23,FALSE))</f>
        <v/>
      </c>
      <c r="AA48" s="198" t="str">
        <f>IF(AA46="","",VLOOKUP(AA46,'シフト記号表（勤務時間帯）'!$D$6:$Z$47,23,FALSE))</f>
        <v/>
      </c>
      <c r="AB48" s="196" t="str">
        <f>IF(AB46="","",VLOOKUP(AB46,'シフト記号表（勤務時間帯）'!$D$6:$Z$47,23,FALSE))</f>
        <v/>
      </c>
      <c r="AC48" s="197" t="str">
        <f>IF(AC46="","",VLOOKUP(AC46,'シフト記号表（勤務時間帯）'!$D$6:$Z$47,23,FALSE))</f>
        <v/>
      </c>
      <c r="AD48" s="197" t="str">
        <f>IF(AD46="","",VLOOKUP(AD46,'シフト記号表（勤務時間帯）'!$D$6:$Z$47,23,FALSE))</f>
        <v/>
      </c>
      <c r="AE48" s="197" t="str">
        <f>IF(AE46="","",VLOOKUP(AE46,'シフト記号表（勤務時間帯）'!$D$6:$Z$47,23,FALSE))</f>
        <v/>
      </c>
      <c r="AF48" s="197" t="str">
        <f>IF(AF46="","",VLOOKUP(AF46,'シフト記号表（勤務時間帯）'!$D$6:$Z$47,23,FALSE))</f>
        <v/>
      </c>
      <c r="AG48" s="197" t="str">
        <f>IF(AG46="","",VLOOKUP(AG46,'シフト記号表（勤務時間帯）'!$D$6:$Z$47,23,FALSE))</f>
        <v/>
      </c>
      <c r="AH48" s="198" t="str">
        <f>IF(AH46="","",VLOOKUP(AH46,'シフト記号表（勤務時間帯）'!$D$6:$Z$47,23,FALSE))</f>
        <v/>
      </c>
      <c r="AI48" s="196" t="str">
        <f>IF(AI46="","",VLOOKUP(AI46,'シフト記号表（勤務時間帯）'!$D$6:$Z$47,23,FALSE))</f>
        <v/>
      </c>
      <c r="AJ48" s="197" t="str">
        <f>IF(AJ46="","",VLOOKUP(AJ46,'シフト記号表（勤務時間帯）'!$D$6:$Z$47,23,FALSE))</f>
        <v/>
      </c>
      <c r="AK48" s="197" t="str">
        <f>IF(AK46="","",VLOOKUP(AK46,'シフト記号表（勤務時間帯）'!$D$6:$Z$47,23,FALSE))</f>
        <v/>
      </c>
      <c r="AL48" s="197" t="str">
        <f>IF(AL46="","",VLOOKUP(AL46,'シフト記号表（勤務時間帯）'!$D$6:$Z$47,23,FALSE))</f>
        <v/>
      </c>
      <c r="AM48" s="197" t="str">
        <f>IF(AM46="","",VLOOKUP(AM46,'シフト記号表（勤務時間帯）'!$D$6:$Z$47,23,FALSE))</f>
        <v/>
      </c>
      <c r="AN48" s="197" t="str">
        <f>IF(AN46="","",VLOOKUP(AN46,'シフト記号表（勤務時間帯）'!$D$6:$Z$47,23,FALSE))</f>
        <v/>
      </c>
      <c r="AO48" s="198" t="str">
        <f>IF(AO46="","",VLOOKUP(AO46,'シフト記号表（勤務時間帯）'!$D$6:$Z$47,23,FALSE))</f>
        <v/>
      </c>
      <c r="AP48" s="196" t="str">
        <f>IF(AP46="","",VLOOKUP(AP46,'シフト記号表（勤務時間帯）'!$D$6:$Z$47,23,FALSE))</f>
        <v/>
      </c>
      <c r="AQ48" s="197" t="str">
        <f>IF(AQ46="","",VLOOKUP(AQ46,'シフト記号表（勤務時間帯）'!$D$6:$Z$47,23,FALSE))</f>
        <v/>
      </c>
      <c r="AR48" s="197" t="str">
        <f>IF(AR46="","",VLOOKUP(AR46,'シフト記号表（勤務時間帯）'!$D$6:$Z$47,23,FALSE))</f>
        <v/>
      </c>
      <c r="AS48" s="197" t="str">
        <f>IF(AS46="","",VLOOKUP(AS46,'シフト記号表（勤務時間帯）'!$D$6:$Z$47,23,FALSE))</f>
        <v/>
      </c>
      <c r="AT48" s="197" t="str">
        <f>IF(AT46="","",VLOOKUP(AT46,'シフト記号表（勤務時間帯）'!$D$6:$Z$47,23,FALSE))</f>
        <v/>
      </c>
      <c r="AU48" s="197" t="str">
        <f>IF(AU46="","",VLOOKUP(AU46,'シフト記号表（勤務時間帯）'!$D$6:$Z$47,23,FALSE))</f>
        <v/>
      </c>
      <c r="AV48" s="198" t="str">
        <f>IF(AV46="","",VLOOKUP(AV46,'シフト記号表（勤務時間帯）'!$D$6:$Z$47,23,FALSE))</f>
        <v/>
      </c>
      <c r="AW48" s="196" t="str">
        <f>IF(AW46="","",VLOOKUP(AW46,'シフト記号表（勤務時間帯）'!$D$6:$Z$47,23,FALSE))</f>
        <v/>
      </c>
      <c r="AX48" s="197" t="str">
        <f>IF(AX46="","",VLOOKUP(AX46,'シフト記号表（勤務時間帯）'!$D$6:$Z$47,23,FALSE))</f>
        <v/>
      </c>
      <c r="AY48" s="197" t="str">
        <f>IF(AY46="","",VLOOKUP(AY46,'シフト記号表（勤務時間帯）'!$D$6:$Z$47,23,FALSE))</f>
        <v/>
      </c>
      <c r="AZ48" s="334">
        <f>IF($BC$4="４週",SUM(U48:AV48),IF($BC$4="暦月",SUM(U48:AY48),""))</f>
        <v>0</v>
      </c>
      <c r="BA48" s="335"/>
      <c r="BB48" s="336">
        <f>IF($BC$4="４週",AZ48/4,IF($BC$4="暦月",(AZ48/($BC$9/7)),""))</f>
        <v>0</v>
      </c>
      <c r="BC48" s="335"/>
      <c r="BD48" s="328"/>
      <c r="BE48" s="329"/>
      <c r="BF48" s="329"/>
      <c r="BG48" s="329"/>
      <c r="BH48" s="330"/>
    </row>
    <row r="49" spans="2:60" ht="20.25" customHeight="1" x14ac:dyDescent="0.4">
      <c r="B49" s="119"/>
      <c r="C49" s="277"/>
      <c r="D49" s="278"/>
      <c r="E49" s="279"/>
      <c r="F49" s="162"/>
      <c r="G49" s="158"/>
      <c r="H49" s="341"/>
      <c r="I49" s="289"/>
      <c r="J49" s="290"/>
      <c r="K49" s="290"/>
      <c r="L49" s="291"/>
      <c r="M49" s="298"/>
      <c r="N49" s="299"/>
      <c r="O49" s="300"/>
      <c r="P49" s="21" t="s">
        <v>18</v>
      </c>
      <c r="Q49" s="28"/>
      <c r="R49" s="28"/>
      <c r="S49" s="16"/>
      <c r="T49" s="55"/>
      <c r="U49" s="199"/>
      <c r="V49" s="200"/>
      <c r="W49" s="200"/>
      <c r="X49" s="200"/>
      <c r="Y49" s="200"/>
      <c r="Z49" s="200"/>
      <c r="AA49" s="201"/>
      <c r="AB49" s="199"/>
      <c r="AC49" s="200"/>
      <c r="AD49" s="200"/>
      <c r="AE49" s="200"/>
      <c r="AF49" s="200"/>
      <c r="AG49" s="200"/>
      <c r="AH49" s="201"/>
      <c r="AI49" s="199"/>
      <c r="AJ49" s="200"/>
      <c r="AK49" s="200"/>
      <c r="AL49" s="200"/>
      <c r="AM49" s="200"/>
      <c r="AN49" s="200"/>
      <c r="AO49" s="201"/>
      <c r="AP49" s="199"/>
      <c r="AQ49" s="200"/>
      <c r="AR49" s="200"/>
      <c r="AS49" s="200"/>
      <c r="AT49" s="200"/>
      <c r="AU49" s="200"/>
      <c r="AV49" s="201"/>
      <c r="AW49" s="199"/>
      <c r="AX49" s="200"/>
      <c r="AY49" s="200"/>
      <c r="AZ49" s="307"/>
      <c r="BA49" s="308"/>
      <c r="BB49" s="321"/>
      <c r="BC49" s="308"/>
      <c r="BD49" s="322"/>
      <c r="BE49" s="323"/>
      <c r="BF49" s="323"/>
      <c r="BG49" s="323"/>
      <c r="BH49" s="324"/>
    </row>
    <row r="50" spans="2:60" ht="20.25" customHeight="1" x14ac:dyDescent="0.4">
      <c r="B50" s="117">
        <f>B47+1</f>
        <v>10</v>
      </c>
      <c r="C50" s="280"/>
      <c r="D50" s="281"/>
      <c r="E50" s="282"/>
      <c r="F50" s="162">
        <f>C49</f>
        <v>0</v>
      </c>
      <c r="G50" s="158"/>
      <c r="H50" s="287"/>
      <c r="I50" s="292"/>
      <c r="J50" s="293"/>
      <c r="K50" s="293"/>
      <c r="L50" s="294"/>
      <c r="M50" s="301"/>
      <c r="N50" s="302"/>
      <c r="O50" s="303"/>
      <c r="P50" s="23" t="s">
        <v>72</v>
      </c>
      <c r="Q50" s="24"/>
      <c r="R50" s="24"/>
      <c r="S50" s="19"/>
      <c r="T50" s="50"/>
      <c r="U50" s="193" t="str">
        <f>IF(U49="","",VLOOKUP(U49,'シフト記号表（勤務時間帯）'!$D$6:$X$47,21,FALSE))</f>
        <v/>
      </c>
      <c r="V50" s="194" t="str">
        <f>IF(V49="","",VLOOKUP(V49,'シフト記号表（勤務時間帯）'!$D$6:$X$47,21,FALSE))</f>
        <v/>
      </c>
      <c r="W50" s="194" t="str">
        <f>IF(W49="","",VLOOKUP(W49,'シフト記号表（勤務時間帯）'!$D$6:$X$47,21,FALSE))</f>
        <v/>
      </c>
      <c r="X50" s="194" t="str">
        <f>IF(X49="","",VLOOKUP(X49,'シフト記号表（勤務時間帯）'!$D$6:$X$47,21,FALSE))</f>
        <v/>
      </c>
      <c r="Y50" s="194" t="str">
        <f>IF(Y49="","",VLOOKUP(Y49,'シフト記号表（勤務時間帯）'!$D$6:$X$47,21,FALSE))</f>
        <v/>
      </c>
      <c r="Z50" s="194" t="str">
        <f>IF(Z49="","",VLOOKUP(Z49,'シフト記号表（勤務時間帯）'!$D$6:$X$47,21,FALSE))</f>
        <v/>
      </c>
      <c r="AA50" s="195" t="str">
        <f>IF(AA49="","",VLOOKUP(AA49,'シフト記号表（勤務時間帯）'!$D$6:$X$47,21,FALSE))</f>
        <v/>
      </c>
      <c r="AB50" s="193" t="str">
        <f>IF(AB49="","",VLOOKUP(AB49,'シフト記号表（勤務時間帯）'!$D$6:$X$47,21,FALSE))</f>
        <v/>
      </c>
      <c r="AC50" s="194" t="str">
        <f>IF(AC49="","",VLOOKUP(AC49,'シフト記号表（勤務時間帯）'!$D$6:$X$47,21,FALSE))</f>
        <v/>
      </c>
      <c r="AD50" s="194" t="str">
        <f>IF(AD49="","",VLOOKUP(AD49,'シフト記号表（勤務時間帯）'!$D$6:$X$47,21,FALSE))</f>
        <v/>
      </c>
      <c r="AE50" s="194" t="str">
        <f>IF(AE49="","",VLOOKUP(AE49,'シフト記号表（勤務時間帯）'!$D$6:$X$47,21,FALSE))</f>
        <v/>
      </c>
      <c r="AF50" s="194" t="str">
        <f>IF(AF49="","",VLOOKUP(AF49,'シフト記号表（勤務時間帯）'!$D$6:$X$47,21,FALSE))</f>
        <v/>
      </c>
      <c r="AG50" s="194" t="str">
        <f>IF(AG49="","",VLOOKUP(AG49,'シフト記号表（勤務時間帯）'!$D$6:$X$47,21,FALSE))</f>
        <v/>
      </c>
      <c r="AH50" s="195" t="str">
        <f>IF(AH49="","",VLOOKUP(AH49,'シフト記号表（勤務時間帯）'!$D$6:$X$47,21,FALSE))</f>
        <v/>
      </c>
      <c r="AI50" s="193" t="str">
        <f>IF(AI49="","",VLOOKUP(AI49,'シフト記号表（勤務時間帯）'!$D$6:$X$47,21,FALSE))</f>
        <v/>
      </c>
      <c r="AJ50" s="194" t="str">
        <f>IF(AJ49="","",VLOOKUP(AJ49,'シフト記号表（勤務時間帯）'!$D$6:$X$47,21,FALSE))</f>
        <v/>
      </c>
      <c r="AK50" s="194" t="str">
        <f>IF(AK49="","",VLOOKUP(AK49,'シフト記号表（勤務時間帯）'!$D$6:$X$47,21,FALSE))</f>
        <v/>
      </c>
      <c r="AL50" s="194" t="str">
        <f>IF(AL49="","",VLOOKUP(AL49,'シフト記号表（勤務時間帯）'!$D$6:$X$47,21,FALSE))</f>
        <v/>
      </c>
      <c r="AM50" s="194" t="str">
        <f>IF(AM49="","",VLOOKUP(AM49,'シフト記号表（勤務時間帯）'!$D$6:$X$47,21,FALSE))</f>
        <v/>
      </c>
      <c r="AN50" s="194" t="str">
        <f>IF(AN49="","",VLOOKUP(AN49,'シフト記号表（勤務時間帯）'!$D$6:$X$47,21,FALSE))</f>
        <v/>
      </c>
      <c r="AO50" s="195" t="str">
        <f>IF(AO49="","",VLOOKUP(AO49,'シフト記号表（勤務時間帯）'!$D$6:$X$47,21,FALSE))</f>
        <v/>
      </c>
      <c r="AP50" s="193" t="str">
        <f>IF(AP49="","",VLOOKUP(AP49,'シフト記号表（勤務時間帯）'!$D$6:$X$47,21,FALSE))</f>
        <v/>
      </c>
      <c r="AQ50" s="194" t="str">
        <f>IF(AQ49="","",VLOOKUP(AQ49,'シフト記号表（勤務時間帯）'!$D$6:$X$47,21,FALSE))</f>
        <v/>
      </c>
      <c r="AR50" s="194" t="str">
        <f>IF(AR49="","",VLOOKUP(AR49,'シフト記号表（勤務時間帯）'!$D$6:$X$47,21,FALSE))</f>
        <v/>
      </c>
      <c r="AS50" s="194" t="str">
        <f>IF(AS49="","",VLOOKUP(AS49,'シフト記号表（勤務時間帯）'!$D$6:$X$47,21,FALSE))</f>
        <v/>
      </c>
      <c r="AT50" s="194" t="str">
        <f>IF(AT49="","",VLOOKUP(AT49,'シフト記号表（勤務時間帯）'!$D$6:$X$47,21,FALSE))</f>
        <v/>
      </c>
      <c r="AU50" s="194" t="str">
        <f>IF(AU49="","",VLOOKUP(AU49,'シフト記号表（勤務時間帯）'!$D$6:$X$47,21,FALSE))</f>
        <v/>
      </c>
      <c r="AV50" s="195" t="str">
        <f>IF(AV49="","",VLOOKUP(AV49,'シフト記号表（勤務時間帯）'!$D$6:$X$47,21,FALSE))</f>
        <v/>
      </c>
      <c r="AW50" s="193" t="str">
        <f>IF(AW49="","",VLOOKUP(AW49,'シフト記号表（勤務時間帯）'!$D$6:$X$47,21,FALSE))</f>
        <v/>
      </c>
      <c r="AX50" s="194" t="str">
        <f>IF(AX49="","",VLOOKUP(AX49,'シフト記号表（勤務時間帯）'!$D$6:$X$47,21,FALSE))</f>
        <v/>
      </c>
      <c r="AY50" s="194" t="str">
        <f>IF(AY49="","",VLOOKUP(AY49,'シフト記号表（勤務時間帯）'!$D$6:$X$47,21,FALSE))</f>
        <v/>
      </c>
      <c r="AZ50" s="331">
        <f>IF($BC$4="４週",SUM(U50:AV50),IF($BC$4="暦月",SUM(U50:AY50),""))</f>
        <v>0</v>
      </c>
      <c r="BA50" s="332"/>
      <c r="BB50" s="333">
        <f>IF($BC$4="４週",AZ50/4,IF($BC$4="暦月",(AZ50/($BC$9/7)),""))</f>
        <v>0</v>
      </c>
      <c r="BC50" s="332"/>
      <c r="BD50" s="325"/>
      <c r="BE50" s="326"/>
      <c r="BF50" s="326"/>
      <c r="BG50" s="326"/>
      <c r="BH50" s="327"/>
    </row>
    <row r="51" spans="2:60" ht="20.25" customHeight="1" x14ac:dyDescent="0.4">
      <c r="B51" s="118"/>
      <c r="C51" s="283"/>
      <c r="D51" s="284"/>
      <c r="E51" s="285"/>
      <c r="F51" s="163"/>
      <c r="G51" s="159">
        <f>C49</f>
        <v>0</v>
      </c>
      <c r="H51" s="288"/>
      <c r="I51" s="295"/>
      <c r="J51" s="296"/>
      <c r="K51" s="296"/>
      <c r="L51" s="297"/>
      <c r="M51" s="304"/>
      <c r="N51" s="305"/>
      <c r="O51" s="306"/>
      <c r="P51" s="38" t="s">
        <v>73</v>
      </c>
      <c r="Q51" s="39"/>
      <c r="R51" s="39"/>
      <c r="S51" s="40"/>
      <c r="T51" s="56"/>
      <c r="U51" s="196" t="str">
        <f>IF(U49="","",VLOOKUP(U49,'シフト記号表（勤務時間帯）'!$D$6:$Z$47,23,FALSE))</f>
        <v/>
      </c>
      <c r="V51" s="197" t="str">
        <f>IF(V49="","",VLOOKUP(V49,'シフト記号表（勤務時間帯）'!$D$6:$Z$47,23,FALSE))</f>
        <v/>
      </c>
      <c r="W51" s="197" t="str">
        <f>IF(W49="","",VLOOKUP(W49,'シフト記号表（勤務時間帯）'!$D$6:$Z$47,23,FALSE))</f>
        <v/>
      </c>
      <c r="X51" s="197" t="str">
        <f>IF(X49="","",VLOOKUP(X49,'シフト記号表（勤務時間帯）'!$D$6:$Z$47,23,FALSE))</f>
        <v/>
      </c>
      <c r="Y51" s="197" t="str">
        <f>IF(Y49="","",VLOOKUP(Y49,'シフト記号表（勤務時間帯）'!$D$6:$Z$47,23,FALSE))</f>
        <v/>
      </c>
      <c r="Z51" s="197" t="str">
        <f>IF(Z49="","",VLOOKUP(Z49,'シフト記号表（勤務時間帯）'!$D$6:$Z$47,23,FALSE))</f>
        <v/>
      </c>
      <c r="AA51" s="198" t="str">
        <f>IF(AA49="","",VLOOKUP(AA49,'シフト記号表（勤務時間帯）'!$D$6:$Z$47,23,FALSE))</f>
        <v/>
      </c>
      <c r="AB51" s="196" t="str">
        <f>IF(AB49="","",VLOOKUP(AB49,'シフト記号表（勤務時間帯）'!$D$6:$Z$47,23,FALSE))</f>
        <v/>
      </c>
      <c r="AC51" s="197" t="str">
        <f>IF(AC49="","",VLOOKUP(AC49,'シフト記号表（勤務時間帯）'!$D$6:$Z$47,23,FALSE))</f>
        <v/>
      </c>
      <c r="AD51" s="197" t="str">
        <f>IF(AD49="","",VLOOKUP(AD49,'シフト記号表（勤務時間帯）'!$D$6:$Z$47,23,FALSE))</f>
        <v/>
      </c>
      <c r="AE51" s="197" t="str">
        <f>IF(AE49="","",VLOOKUP(AE49,'シフト記号表（勤務時間帯）'!$D$6:$Z$47,23,FALSE))</f>
        <v/>
      </c>
      <c r="AF51" s="197" t="str">
        <f>IF(AF49="","",VLOOKUP(AF49,'シフト記号表（勤務時間帯）'!$D$6:$Z$47,23,FALSE))</f>
        <v/>
      </c>
      <c r="AG51" s="197" t="str">
        <f>IF(AG49="","",VLOOKUP(AG49,'シフト記号表（勤務時間帯）'!$D$6:$Z$47,23,FALSE))</f>
        <v/>
      </c>
      <c r="AH51" s="198" t="str">
        <f>IF(AH49="","",VLOOKUP(AH49,'シフト記号表（勤務時間帯）'!$D$6:$Z$47,23,FALSE))</f>
        <v/>
      </c>
      <c r="AI51" s="196" t="str">
        <f>IF(AI49="","",VLOOKUP(AI49,'シフト記号表（勤務時間帯）'!$D$6:$Z$47,23,FALSE))</f>
        <v/>
      </c>
      <c r="AJ51" s="197" t="str">
        <f>IF(AJ49="","",VLOOKUP(AJ49,'シフト記号表（勤務時間帯）'!$D$6:$Z$47,23,FALSE))</f>
        <v/>
      </c>
      <c r="AK51" s="197" t="str">
        <f>IF(AK49="","",VLOOKUP(AK49,'シフト記号表（勤務時間帯）'!$D$6:$Z$47,23,FALSE))</f>
        <v/>
      </c>
      <c r="AL51" s="197" t="str">
        <f>IF(AL49="","",VLOOKUP(AL49,'シフト記号表（勤務時間帯）'!$D$6:$Z$47,23,FALSE))</f>
        <v/>
      </c>
      <c r="AM51" s="197" t="str">
        <f>IF(AM49="","",VLOOKUP(AM49,'シフト記号表（勤務時間帯）'!$D$6:$Z$47,23,FALSE))</f>
        <v/>
      </c>
      <c r="AN51" s="197" t="str">
        <f>IF(AN49="","",VLOOKUP(AN49,'シフト記号表（勤務時間帯）'!$D$6:$Z$47,23,FALSE))</f>
        <v/>
      </c>
      <c r="AO51" s="198" t="str">
        <f>IF(AO49="","",VLOOKUP(AO49,'シフト記号表（勤務時間帯）'!$D$6:$Z$47,23,FALSE))</f>
        <v/>
      </c>
      <c r="AP51" s="196" t="str">
        <f>IF(AP49="","",VLOOKUP(AP49,'シフト記号表（勤務時間帯）'!$D$6:$Z$47,23,FALSE))</f>
        <v/>
      </c>
      <c r="AQ51" s="197" t="str">
        <f>IF(AQ49="","",VLOOKUP(AQ49,'シフト記号表（勤務時間帯）'!$D$6:$Z$47,23,FALSE))</f>
        <v/>
      </c>
      <c r="AR51" s="197" t="str">
        <f>IF(AR49="","",VLOOKUP(AR49,'シフト記号表（勤務時間帯）'!$D$6:$Z$47,23,FALSE))</f>
        <v/>
      </c>
      <c r="AS51" s="197" t="str">
        <f>IF(AS49="","",VLOOKUP(AS49,'シフト記号表（勤務時間帯）'!$D$6:$Z$47,23,FALSE))</f>
        <v/>
      </c>
      <c r="AT51" s="197" t="str">
        <f>IF(AT49="","",VLOOKUP(AT49,'シフト記号表（勤務時間帯）'!$D$6:$Z$47,23,FALSE))</f>
        <v/>
      </c>
      <c r="AU51" s="197" t="str">
        <f>IF(AU49="","",VLOOKUP(AU49,'シフト記号表（勤務時間帯）'!$D$6:$Z$47,23,FALSE))</f>
        <v/>
      </c>
      <c r="AV51" s="198" t="str">
        <f>IF(AV49="","",VLOOKUP(AV49,'シフト記号表（勤務時間帯）'!$D$6:$Z$47,23,FALSE))</f>
        <v/>
      </c>
      <c r="AW51" s="196" t="str">
        <f>IF(AW49="","",VLOOKUP(AW49,'シフト記号表（勤務時間帯）'!$D$6:$Z$47,23,FALSE))</f>
        <v/>
      </c>
      <c r="AX51" s="197" t="str">
        <f>IF(AX49="","",VLOOKUP(AX49,'シフト記号表（勤務時間帯）'!$D$6:$Z$47,23,FALSE))</f>
        <v/>
      </c>
      <c r="AY51" s="197" t="str">
        <f>IF(AY49="","",VLOOKUP(AY49,'シフト記号表（勤務時間帯）'!$D$6:$Z$47,23,FALSE))</f>
        <v/>
      </c>
      <c r="AZ51" s="334">
        <f>IF($BC$4="４週",SUM(U51:AV51),IF($BC$4="暦月",SUM(U51:AY51),""))</f>
        <v>0</v>
      </c>
      <c r="BA51" s="335"/>
      <c r="BB51" s="336">
        <f>IF($BC$4="４週",AZ51/4,IF($BC$4="暦月",(AZ51/($BC$9/7)),""))</f>
        <v>0</v>
      </c>
      <c r="BC51" s="335"/>
      <c r="BD51" s="328"/>
      <c r="BE51" s="329"/>
      <c r="BF51" s="329"/>
      <c r="BG51" s="329"/>
      <c r="BH51" s="330"/>
    </row>
    <row r="52" spans="2:60" ht="20.25" customHeight="1" x14ac:dyDescent="0.4">
      <c r="B52" s="119"/>
      <c r="C52" s="277"/>
      <c r="D52" s="278"/>
      <c r="E52" s="279"/>
      <c r="F52" s="162"/>
      <c r="G52" s="158"/>
      <c r="H52" s="341"/>
      <c r="I52" s="289"/>
      <c r="J52" s="290"/>
      <c r="K52" s="290"/>
      <c r="L52" s="291"/>
      <c r="M52" s="298"/>
      <c r="N52" s="299"/>
      <c r="O52" s="300"/>
      <c r="P52" s="21" t="s">
        <v>18</v>
      </c>
      <c r="Q52" s="28"/>
      <c r="R52" s="28"/>
      <c r="S52" s="16"/>
      <c r="T52" s="55"/>
      <c r="U52" s="199"/>
      <c r="V52" s="200"/>
      <c r="W52" s="200"/>
      <c r="X52" s="200"/>
      <c r="Y52" s="200"/>
      <c r="Z52" s="200"/>
      <c r="AA52" s="201"/>
      <c r="AB52" s="199"/>
      <c r="AC52" s="200"/>
      <c r="AD52" s="200"/>
      <c r="AE52" s="200"/>
      <c r="AF52" s="200"/>
      <c r="AG52" s="200"/>
      <c r="AH52" s="201"/>
      <c r="AI52" s="199"/>
      <c r="AJ52" s="200"/>
      <c r="AK52" s="200"/>
      <c r="AL52" s="200"/>
      <c r="AM52" s="200"/>
      <c r="AN52" s="200"/>
      <c r="AO52" s="201"/>
      <c r="AP52" s="199"/>
      <c r="AQ52" s="200"/>
      <c r="AR52" s="200"/>
      <c r="AS52" s="200"/>
      <c r="AT52" s="200"/>
      <c r="AU52" s="200"/>
      <c r="AV52" s="201"/>
      <c r="AW52" s="199"/>
      <c r="AX52" s="200"/>
      <c r="AY52" s="200"/>
      <c r="AZ52" s="307"/>
      <c r="BA52" s="308"/>
      <c r="BB52" s="321"/>
      <c r="BC52" s="308"/>
      <c r="BD52" s="322"/>
      <c r="BE52" s="323"/>
      <c r="BF52" s="323"/>
      <c r="BG52" s="323"/>
      <c r="BH52" s="324"/>
    </row>
    <row r="53" spans="2:60" ht="20.25" customHeight="1" x14ac:dyDescent="0.4">
      <c r="B53" s="117">
        <f>B50+1</f>
        <v>11</v>
      </c>
      <c r="C53" s="280"/>
      <c r="D53" s="281"/>
      <c r="E53" s="282"/>
      <c r="F53" s="162">
        <f>C52</f>
        <v>0</v>
      </c>
      <c r="G53" s="158"/>
      <c r="H53" s="287"/>
      <c r="I53" s="292"/>
      <c r="J53" s="293"/>
      <c r="K53" s="293"/>
      <c r="L53" s="294"/>
      <c r="M53" s="301"/>
      <c r="N53" s="302"/>
      <c r="O53" s="303"/>
      <c r="P53" s="23" t="s">
        <v>72</v>
      </c>
      <c r="Q53" s="24"/>
      <c r="R53" s="24"/>
      <c r="S53" s="19"/>
      <c r="T53" s="50"/>
      <c r="U53" s="193" t="str">
        <f>IF(U52="","",VLOOKUP(U52,'シフト記号表（勤務時間帯）'!$D$6:$X$47,21,FALSE))</f>
        <v/>
      </c>
      <c r="V53" s="194" t="str">
        <f>IF(V52="","",VLOOKUP(V52,'シフト記号表（勤務時間帯）'!$D$6:$X$47,21,FALSE))</f>
        <v/>
      </c>
      <c r="W53" s="194" t="str">
        <f>IF(W52="","",VLOOKUP(W52,'シフト記号表（勤務時間帯）'!$D$6:$X$47,21,FALSE))</f>
        <v/>
      </c>
      <c r="X53" s="194" t="str">
        <f>IF(X52="","",VLOOKUP(X52,'シフト記号表（勤務時間帯）'!$D$6:$X$47,21,FALSE))</f>
        <v/>
      </c>
      <c r="Y53" s="194" t="str">
        <f>IF(Y52="","",VLOOKUP(Y52,'シフト記号表（勤務時間帯）'!$D$6:$X$47,21,FALSE))</f>
        <v/>
      </c>
      <c r="Z53" s="194" t="str">
        <f>IF(Z52="","",VLOOKUP(Z52,'シフト記号表（勤務時間帯）'!$D$6:$X$47,21,FALSE))</f>
        <v/>
      </c>
      <c r="AA53" s="195" t="str">
        <f>IF(AA52="","",VLOOKUP(AA52,'シフト記号表（勤務時間帯）'!$D$6:$X$47,21,FALSE))</f>
        <v/>
      </c>
      <c r="AB53" s="193" t="str">
        <f>IF(AB52="","",VLOOKUP(AB52,'シフト記号表（勤務時間帯）'!$D$6:$X$47,21,FALSE))</f>
        <v/>
      </c>
      <c r="AC53" s="194" t="str">
        <f>IF(AC52="","",VLOOKUP(AC52,'シフト記号表（勤務時間帯）'!$D$6:$X$47,21,FALSE))</f>
        <v/>
      </c>
      <c r="AD53" s="194" t="str">
        <f>IF(AD52="","",VLOOKUP(AD52,'シフト記号表（勤務時間帯）'!$D$6:$X$47,21,FALSE))</f>
        <v/>
      </c>
      <c r="AE53" s="194" t="str">
        <f>IF(AE52="","",VLOOKUP(AE52,'シフト記号表（勤務時間帯）'!$D$6:$X$47,21,FALSE))</f>
        <v/>
      </c>
      <c r="AF53" s="194" t="str">
        <f>IF(AF52="","",VLOOKUP(AF52,'シフト記号表（勤務時間帯）'!$D$6:$X$47,21,FALSE))</f>
        <v/>
      </c>
      <c r="AG53" s="194" t="str">
        <f>IF(AG52="","",VLOOKUP(AG52,'シフト記号表（勤務時間帯）'!$D$6:$X$47,21,FALSE))</f>
        <v/>
      </c>
      <c r="AH53" s="195" t="str">
        <f>IF(AH52="","",VLOOKUP(AH52,'シフト記号表（勤務時間帯）'!$D$6:$X$47,21,FALSE))</f>
        <v/>
      </c>
      <c r="AI53" s="193" t="str">
        <f>IF(AI52="","",VLOOKUP(AI52,'シフト記号表（勤務時間帯）'!$D$6:$X$47,21,FALSE))</f>
        <v/>
      </c>
      <c r="AJ53" s="194" t="str">
        <f>IF(AJ52="","",VLOOKUP(AJ52,'シフト記号表（勤務時間帯）'!$D$6:$X$47,21,FALSE))</f>
        <v/>
      </c>
      <c r="AK53" s="194" t="str">
        <f>IF(AK52="","",VLOOKUP(AK52,'シフト記号表（勤務時間帯）'!$D$6:$X$47,21,FALSE))</f>
        <v/>
      </c>
      <c r="AL53" s="194" t="str">
        <f>IF(AL52="","",VLOOKUP(AL52,'シフト記号表（勤務時間帯）'!$D$6:$X$47,21,FALSE))</f>
        <v/>
      </c>
      <c r="AM53" s="194" t="str">
        <f>IF(AM52="","",VLOOKUP(AM52,'シフト記号表（勤務時間帯）'!$D$6:$X$47,21,FALSE))</f>
        <v/>
      </c>
      <c r="AN53" s="194" t="str">
        <f>IF(AN52="","",VLOOKUP(AN52,'シフト記号表（勤務時間帯）'!$D$6:$X$47,21,FALSE))</f>
        <v/>
      </c>
      <c r="AO53" s="195" t="str">
        <f>IF(AO52="","",VLOOKUP(AO52,'シフト記号表（勤務時間帯）'!$D$6:$X$47,21,FALSE))</f>
        <v/>
      </c>
      <c r="AP53" s="193" t="str">
        <f>IF(AP52="","",VLOOKUP(AP52,'シフト記号表（勤務時間帯）'!$D$6:$X$47,21,FALSE))</f>
        <v/>
      </c>
      <c r="AQ53" s="194" t="str">
        <f>IF(AQ52="","",VLOOKUP(AQ52,'シフト記号表（勤務時間帯）'!$D$6:$X$47,21,FALSE))</f>
        <v/>
      </c>
      <c r="AR53" s="194" t="str">
        <f>IF(AR52="","",VLOOKUP(AR52,'シフト記号表（勤務時間帯）'!$D$6:$X$47,21,FALSE))</f>
        <v/>
      </c>
      <c r="AS53" s="194" t="str">
        <f>IF(AS52="","",VLOOKUP(AS52,'シフト記号表（勤務時間帯）'!$D$6:$X$47,21,FALSE))</f>
        <v/>
      </c>
      <c r="AT53" s="194" t="str">
        <f>IF(AT52="","",VLOOKUP(AT52,'シフト記号表（勤務時間帯）'!$D$6:$X$47,21,FALSE))</f>
        <v/>
      </c>
      <c r="AU53" s="194" t="str">
        <f>IF(AU52="","",VLOOKUP(AU52,'シフト記号表（勤務時間帯）'!$D$6:$X$47,21,FALSE))</f>
        <v/>
      </c>
      <c r="AV53" s="195" t="str">
        <f>IF(AV52="","",VLOOKUP(AV52,'シフト記号表（勤務時間帯）'!$D$6:$X$47,21,FALSE))</f>
        <v/>
      </c>
      <c r="AW53" s="193" t="str">
        <f>IF(AW52="","",VLOOKUP(AW52,'シフト記号表（勤務時間帯）'!$D$6:$X$47,21,FALSE))</f>
        <v/>
      </c>
      <c r="AX53" s="194" t="str">
        <f>IF(AX52="","",VLOOKUP(AX52,'シフト記号表（勤務時間帯）'!$D$6:$X$47,21,FALSE))</f>
        <v/>
      </c>
      <c r="AY53" s="194" t="str">
        <f>IF(AY52="","",VLOOKUP(AY52,'シフト記号表（勤務時間帯）'!$D$6:$X$47,21,FALSE))</f>
        <v/>
      </c>
      <c r="AZ53" s="331">
        <f>IF($BC$4="４週",SUM(U53:AV53),IF($BC$4="暦月",SUM(U53:AY53),""))</f>
        <v>0</v>
      </c>
      <c r="BA53" s="332"/>
      <c r="BB53" s="333">
        <f>IF($BC$4="４週",AZ53/4,IF($BC$4="暦月",(AZ53/($BC$9/7)),""))</f>
        <v>0</v>
      </c>
      <c r="BC53" s="332"/>
      <c r="BD53" s="325"/>
      <c r="BE53" s="326"/>
      <c r="BF53" s="326"/>
      <c r="BG53" s="326"/>
      <c r="BH53" s="327"/>
    </row>
    <row r="54" spans="2:60" ht="20.25" customHeight="1" x14ac:dyDescent="0.4">
      <c r="B54" s="118"/>
      <c r="C54" s="283"/>
      <c r="D54" s="284"/>
      <c r="E54" s="285"/>
      <c r="F54" s="163"/>
      <c r="G54" s="159">
        <f>C52</f>
        <v>0</v>
      </c>
      <c r="H54" s="288"/>
      <c r="I54" s="295"/>
      <c r="J54" s="296"/>
      <c r="K54" s="296"/>
      <c r="L54" s="297"/>
      <c r="M54" s="304"/>
      <c r="N54" s="305"/>
      <c r="O54" s="306"/>
      <c r="P54" s="38" t="s">
        <v>73</v>
      </c>
      <c r="Q54" s="39"/>
      <c r="R54" s="39"/>
      <c r="S54" s="40"/>
      <c r="T54" s="56"/>
      <c r="U54" s="196" t="str">
        <f>IF(U52="","",VLOOKUP(U52,'シフト記号表（勤務時間帯）'!$D$6:$Z$47,23,FALSE))</f>
        <v/>
      </c>
      <c r="V54" s="197" t="str">
        <f>IF(V52="","",VLOOKUP(V52,'シフト記号表（勤務時間帯）'!$D$6:$Z$47,23,FALSE))</f>
        <v/>
      </c>
      <c r="W54" s="197" t="str">
        <f>IF(W52="","",VLOOKUP(W52,'シフト記号表（勤務時間帯）'!$D$6:$Z$47,23,FALSE))</f>
        <v/>
      </c>
      <c r="X54" s="197" t="str">
        <f>IF(X52="","",VLOOKUP(X52,'シフト記号表（勤務時間帯）'!$D$6:$Z$47,23,FALSE))</f>
        <v/>
      </c>
      <c r="Y54" s="197" t="str">
        <f>IF(Y52="","",VLOOKUP(Y52,'シフト記号表（勤務時間帯）'!$D$6:$Z$47,23,FALSE))</f>
        <v/>
      </c>
      <c r="Z54" s="197" t="str">
        <f>IF(Z52="","",VLOOKUP(Z52,'シフト記号表（勤務時間帯）'!$D$6:$Z$47,23,FALSE))</f>
        <v/>
      </c>
      <c r="AA54" s="198" t="str">
        <f>IF(AA52="","",VLOOKUP(AA52,'シフト記号表（勤務時間帯）'!$D$6:$Z$47,23,FALSE))</f>
        <v/>
      </c>
      <c r="AB54" s="196" t="str">
        <f>IF(AB52="","",VLOOKUP(AB52,'シフト記号表（勤務時間帯）'!$D$6:$Z$47,23,FALSE))</f>
        <v/>
      </c>
      <c r="AC54" s="197" t="str">
        <f>IF(AC52="","",VLOOKUP(AC52,'シフト記号表（勤務時間帯）'!$D$6:$Z$47,23,FALSE))</f>
        <v/>
      </c>
      <c r="AD54" s="197" t="str">
        <f>IF(AD52="","",VLOOKUP(AD52,'シフト記号表（勤務時間帯）'!$D$6:$Z$47,23,FALSE))</f>
        <v/>
      </c>
      <c r="AE54" s="197" t="str">
        <f>IF(AE52="","",VLOOKUP(AE52,'シフト記号表（勤務時間帯）'!$D$6:$Z$47,23,FALSE))</f>
        <v/>
      </c>
      <c r="AF54" s="197" t="str">
        <f>IF(AF52="","",VLOOKUP(AF52,'シフト記号表（勤務時間帯）'!$D$6:$Z$47,23,FALSE))</f>
        <v/>
      </c>
      <c r="AG54" s="197" t="str">
        <f>IF(AG52="","",VLOOKUP(AG52,'シフト記号表（勤務時間帯）'!$D$6:$Z$47,23,FALSE))</f>
        <v/>
      </c>
      <c r="AH54" s="198" t="str">
        <f>IF(AH52="","",VLOOKUP(AH52,'シフト記号表（勤務時間帯）'!$D$6:$Z$47,23,FALSE))</f>
        <v/>
      </c>
      <c r="AI54" s="196" t="str">
        <f>IF(AI52="","",VLOOKUP(AI52,'シフト記号表（勤務時間帯）'!$D$6:$Z$47,23,FALSE))</f>
        <v/>
      </c>
      <c r="AJ54" s="197" t="str">
        <f>IF(AJ52="","",VLOOKUP(AJ52,'シフト記号表（勤務時間帯）'!$D$6:$Z$47,23,FALSE))</f>
        <v/>
      </c>
      <c r="AK54" s="197" t="str">
        <f>IF(AK52="","",VLOOKUP(AK52,'シフト記号表（勤務時間帯）'!$D$6:$Z$47,23,FALSE))</f>
        <v/>
      </c>
      <c r="AL54" s="197" t="str">
        <f>IF(AL52="","",VLOOKUP(AL52,'シフト記号表（勤務時間帯）'!$D$6:$Z$47,23,FALSE))</f>
        <v/>
      </c>
      <c r="AM54" s="197" t="str">
        <f>IF(AM52="","",VLOOKUP(AM52,'シフト記号表（勤務時間帯）'!$D$6:$Z$47,23,FALSE))</f>
        <v/>
      </c>
      <c r="AN54" s="197" t="str">
        <f>IF(AN52="","",VLOOKUP(AN52,'シフト記号表（勤務時間帯）'!$D$6:$Z$47,23,FALSE))</f>
        <v/>
      </c>
      <c r="AO54" s="198" t="str">
        <f>IF(AO52="","",VLOOKUP(AO52,'シフト記号表（勤務時間帯）'!$D$6:$Z$47,23,FALSE))</f>
        <v/>
      </c>
      <c r="AP54" s="196" t="str">
        <f>IF(AP52="","",VLOOKUP(AP52,'シフト記号表（勤務時間帯）'!$D$6:$Z$47,23,FALSE))</f>
        <v/>
      </c>
      <c r="AQ54" s="197" t="str">
        <f>IF(AQ52="","",VLOOKUP(AQ52,'シフト記号表（勤務時間帯）'!$D$6:$Z$47,23,FALSE))</f>
        <v/>
      </c>
      <c r="AR54" s="197" t="str">
        <f>IF(AR52="","",VLOOKUP(AR52,'シフト記号表（勤務時間帯）'!$D$6:$Z$47,23,FALSE))</f>
        <v/>
      </c>
      <c r="AS54" s="197" t="str">
        <f>IF(AS52="","",VLOOKUP(AS52,'シフト記号表（勤務時間帯）'!$D$6:$Z$47,23,FALSE))</f>
        <v/>
      </c>
      <c r="AT54" s="197" t="str">
        <f>IF(AT52="","",VLOOKUP(AT52,'シフト記号表（勤務時間帯）'!$D$6:$Z$47,23,FALSE))</f>
        <v/>
      </c>
      <c r="AU54" s="197" t="str">
        <f>IF(AU52="","",VLOOKUP(AU52,'シフト記号表（勤務時間帯）'!$D$6:$Z$47,23,FALSE))</f>
        <v/>
      </c>
      <c r="AV54" s="198" t="str">
        <f>IF(AV52="","",VLOOKUP(AV52,'シフト記号表（勤務時間帯）'!$D$6:$Z$47,23,FALSE))</f>
        <v/>
      </c>
      <c r="AW54" s="196" t="str">
        <f>IF(AW52="","",VLOOKUP(AW52,'シフト記号表（勤務時間帯）'!$D$6:$Z$47,23,FALSE))</f>
        <v/>
      </c>
      <c r="AX54" s="197" t="str">
        <f>IF(AX52="","",VLOOKUP(AX52,'シフト記号表（勤務時間帯）'!$D$6:$Z$47,23,FALSE))</f>
        <v/>
      </c>
      <c r="AY54" s="197" t="str">
        <f>IF(AY52="","",VLOOKUP(AY52,'シフト記号表（勤務時間帯）'!$D$6:$Z$47,23,FALSE))</f>
        <v/>
      </c>
      <c r="AZ54" s="334">
        <f>IF($BC$4="４週",SUM(U54:AV54),IF($BC$4="暦月",SUM(U54:AY54),""))</f>
        <v>0</v>
      </c>
      <c r="BA54" s="335"/>
      <c r="BB54" s="336">
        <f>IF($BC$4="４週",AZ54/4,IF($BC$4="暦月",(AZ54/($BC$9/7)),""))</f>
        <v>0</v>
      </c>
      <c r="BC54" s="335"/>
      <c r="BD54" s="328"/>
      <c r="BE54" s="329"/>
      <c r="BF54" s="329"/>
      <c r="BG54" s="329"/>
      <c r="BH54" s="330"/>
    </row>
    <row r="55" spans="2:60" ht="20.25" customHeight="1" x14ac:dyDescent="0.4">
      <c r="B55" s="119"/>
      <c r="C55" s="277"/>
      <c r="D55" s="278"/>
      <c r="E55" s="279"/>
      <c r="F55" s="162"/>
      <c r="G55" s="158"/>
      <c r="H55" s="341"/>
      <c r="I55" s="289"/>
      <c r="J55" s="290"/>
      <c r="K55" s="290"/>
      <c r="L55" s="291"/>
      <c r="M55" s="298"/>
      <c r="N55" s="299"/>
      <c r="O55" s="300"/>
      <c r="P55" s="21" t="s">
        <v>18</v>
      </c>
      <c r="Q55" s="28"/>
      <c r="R55" s="28"/>
      <c r="S55" s="16"/>
      <c r="T55" s="55"/>
      <c r="U55" s="199"/>
      <c r="V55" s="200"/>
      <c r="W55" s="200"/>
      <c r="X55" s="200"/>
      <c r="Y55" s="200"/>
      <c r="Z55" s="200"/>
      <c r="AA55" s="201"/>
      <c r="AB55" s="199"/>
      <c r="AC55" s="200"/>
      <c r="AD55" s="200"/>
      <c r="AE55" s="200"/>
      <c r="AF55" s="200"/>
      <c r="AG55" s="200"/>
      <c r="AH55" s="201"/>
      <c r="AI55" s="199"/>
      <c r="AJ55" s="200"/>
      <c r="AK55" s="200"/>
      <c r="AL55" s="200"/>
      <c r="AM55" s="200"/>
      <c r="AN55" s="200"/>
      <c r="AO55" s="201"/>
      <c r="AP55" s="199"/>
      <c r="AQ55" s="200"/>
      <c r="AR55" s="200"/>
      <c r="AS55" s="200"/>
      <c r="AT55" s="200"/>
      <c r="AU55" s="200"/>
      <c r="AV55" s="201"/>
      <c r="AW55" s="199"/>
      <c r="AX55" s="200"/>
      <c r="AY55" s="200"/>
      <c r="AZ55" s="307"/>
      <c r="BA55" s="308"/>
      <c r="BB55" s="321"/>
      <c r="BC55" s="308"/>
      <c r="BD55" s="322"/>
      <c r="BE55" s="323"/>
      <c r="BF55" s="323"/>
      <c r="BG55" s="323"/>
      <c r="BH55" s="324"/>
    </row>
    <row r="56" spans="2:60" ht="20.25" customHeight="1" x14ac:dyDescent="0.4">
      <c r="B56" s="117">
        <f>B53+1</f>
        <v>12</v>
      </c>
      <c r="C56" s="280"/>
      <c r="D56" s="281"/>
      <c r="E56" s="282"/>
      <c r="F56" s="162">
        <f>C55</f>
        <v>0</v>
      </c>
      <c r="G56" s="158"/>
      <c r="H56" s="287"/>
      <c r="I56" s="292"/>
      <c r="J56" s="293"/>
      <c r="K56" s="293"/>
      <c r="L56" s="294"/>
      <c r="M56" s="301"/>
      <c r="N56" s="302"/>
      <c r="O56" s="303"/>
      <c r="P56" s="23" t="s">
        <v>72</v>
      </c>
      <c r="Q56" s="24"/>
      <c r="R56" s="24"/>
      <c r="S56" s="19"/>
      <c r="T56" s="50"/>
      <c r="U56" s="193" t="str">
        <f>IF(U55="","",VLOOKUP(U55,'シフト記号表（勤務時間帯）'!$D$6:$X$47,21,FALSE))</f>
        <v/>
      </c>
      <c r="V56" s="194" t="str">
        <f>IF(V55="","",VLOOKUP(V55,'シフト記号表（勤務時間帯）'!$D$6:$X$47,21,FALSE))</f>
        <v/>
      </c>
      <c r="W56" s="194" t="str">
        <f>IF(W55="","",VLOOKUP(W55,'シフト記号表（勤務時間帯）'!$D$6:$X$47,21,FALSE))</f>
        <v/>
      </c>
      <c r="X56" s="194" t="str">
        <f>IF(X55="","",VLOOKUP(X55,'シフト記号表（勤務時間帯）'!$D$6:$X$47,21,FALSE))</f>
        <v/>
      </c>
      <c r="Y56" s="194" t="str">
        <f>IF(Y55="","",VLOOKUP(Y55,'シフト記号表（勤務時間帯）'!$D$6:$X$47,21,FALSE))</f>
        <v/>
      </c>
      <c r="Z56" s="194" t="str">
        <f>IF(Z55="","",VLOOKUP(Z55,'シフト記号表（勤務時間帯）'!$D$6:$X$47,21,FALSE))</f>
        <v/>
      </c>
      <c r="AA56" s="195" t="str">
        <f>IF(AA55="","",VLOOKUP(AA55,'シフト記号表（勤務時間帯）'!$D$6:$X$47,21,FALSE))</f>
        <v/>
      </c>
      <c r="AB56" s="193" t="str">
        <f>IF(AB55="","",VLOOKUP(AB55,'シフト記号表（勤務時間帯）'!$D$6:$X$47,21,FALSE))</f>
        <v/>
      </c>
      <c r="AC56" s="194" t="str">
        <f>IF(AC55="","",VLOOKUP(AC55,'シフト記号表（勤務時間帯）'!$D$6:$X$47,21,FALSE))</f>
        <v/>
      </c>
      <c r="AD56" s="194" t="str">
        <f>IF(AD55="","",VLOOKUP(AD55,'シフト記号表（勤務時間帯）'!$D$6:$X$47,21,FALSE))</f>
        <v/>
      </c>
      <c r="AE56" s="194" t="str">
        <f>IF(AE55="","",VLOOKUP(AE55,'シフト記号表（勤務時間帯）'!$D$6:$X$47,21,FALSE))</f>
        <v/>
      </c>
      <c r="AF56" s="194" t="str">
        <f>IF(AF55="","",VLOOKUP(AF55,'シフト記号表（勤務時間帯）'!$D$6:$X$47,21,FALSE))</f>
        <v/>
      </c>
      <c r="AG56" s="194" t="str">
        <f>IF(AG55="","",VLOOKUP(AG55,'シフト記号表（勤務時間帯）'!$D$6:$X$47,21,FALSE))</f>
        <v/>
      </c>
      <c r="AH56" s="195" t="str">
        <f>IF(AH55="","",VLOOKUP(AH55,'シフト記号表（勤務時間帯）'!$D$6:$X$47,21,FALSE))</f>
        <v/>
      </c>
      <c r="AI56" s="193" t="str">
        <f>IF(AI55="","",VLOOKUP(AI55,'シフト記号表（勤務時間帯）'!$D$6:$X$47,21,FALSE))</f>
        <v/>
      </c>
      <c r="AJ56" s="194" t="str">
        <f>IF(AJ55="","",VLOOKUP(AJ55,'シフト記号表（勤務時間帯）'!$D$6:$X$47,21,FALSE))</f>
        <v/>
      </c>
      <c r="AK56" s="194" t="str">
        <f>IF(AK55="","",VLOOKUP(AK55,'シフト記号表（勤務時間帯）'!$D$6:$X$47,21,FALSE))</f>
        <v/>
      </c>
      <c r="AL56" s="194" t="str">
        <f>IF(AL55="","",VLOOKUP(AL55,'シフト記号表（勤務時間帯）'!$D$6:$X$47,21,FALSE))</f>
        <v/>
      </c>
      <c r="AM56" s="194" t="str">
        <f>IF(AM55="","",VLOOKUP(AM55,'シフト記号表（勤務時間帯）'!$D$6:$X$47,21,FALSE))</f>
        <v/>
      </c>
      <c r="AN56" s="194" t="str">
        <f>IF(AN55="","",VLOOKUP(AN55,'シフト記号表（勤務時間帯）'!$D$6:$X$47,21,FALSE))</f>
        <v/>
      </c>
      <c r="AO56" s="195" t="str">
        <f>IF(AO55="","",VLOOKUP(AO55,'シフト記号表（勤務時間帯）'!$D$6:$X$47,21,FALSE))</f>
        <v/>
      </c>
      <c r="AP56" s="193" t="str">
        <f>IF(AP55="","",VLOOKUP(AP55,'シフト記号表（勤務時間帯）'!$D$6:$X$47,21,FALSE))</f>
        <v/>
      </c>
      <c r="AQ56" s="194" t="str">
        <f>IF(AQ55="","",VLOOKUP(AQ55,'シフト記号表（勤務時間帯）'!$D$6:$X$47,21,FALSE))</f>
        <v/>
      </c>
      <c r="AR56" s="194" t="str">
        <f>IF(AR55="","",VLOOKUP(AR55,'シフト記号表（勤務時間帯）'!$D$6:$X$47,21,FALSE))</f>
        <v/>
      </c>
      <c r="AS56" s="194" t="str">
        <f>IF(AS55="","",VLOOKUP(AS55,'シフト記号表（勤務時間帯）'!$D$6:$X$47,21,FALSE))</f>
        <v/>
      </c>
      <c r="AT56" s="194" t="str">
        <f>IF(AT55="","",VLOOKUP(AT55,'シフト記号表（勤務時間帯）'!$D$6:$X$47,21,FALSE))</f>
        <v/>
      </c>
      <c r="AU56" s="194" t="str">
        <f>IF(AU55="","",VLOOKUP(AU55,'シフト記号表（勤務時間帯）'!$D$6:$X$47,21,FALSE))</f>
        <v/>
      </c>
      <c r="AV56" s="195" t="str">
        <f>IF(AV55="","",VLOOKUP(AV55,'シフト記号表（勤務時間帯）'!$D$6:$X$47,21,FALSE))</f>
        <v/>
      </c>
      <c r="AW56" s="193" t="str">
        <f>IF(AW55="","",VLOOKUP(AW55,'シフト記号表（勤務時間帯）'!$D$6:$X$47,21,FALSE))</f>
        <v/>
      </c>
      <c r="AX56" s="194" t="str">
        <f>IF(AX55="","",VLOOKUP(AX55,'シフト記号表（勤務時間帯）'!$D$6:$X$47,21,FALSE))</f>
        <v/>
      </c>
      <c r="AY56" s="194" t="str">
        <f>IF(AY55="","",VLOOKUP(AY55,'シフト記号表（勤務時間帯）'!$D$6:$X$47,21,FALSE))</f>
        <v/>
      </c>
      <c r="AZ56" s="331">
        <f>IF($BC$4="４週",SUM(U56:AV56),IF($BC$4="暦月",SUM(U56:AY56),""))</f>
        <v>0</v>
      </c>
      <c r="BA56" s="332"/>
      <c r="BB56" s="333">
        <f>IF($BC$4="４週",AZ56/4,IF($BC$4="暦月",(AZ56/($BC$9/7)),""))</f>
        <v>0</v>
      </c>
      <c r="BC56" s="332"/>
      <c r="BD56" s="325"/>
      <c r="BE56" s="326"/>
      <c r="BF56" s="326"/>
      <c r="BG56" s="326"/>
      <c r="BH56" s="327"/>
    </row>
    <row r="57" spans="2:60" ht="20.25" customHeight="1" x14ac:dyDescent="0.4">
      <c r="B57" s="118"/>
      <c r="C57" s="283"/>
      <c r="D57" s="284"/>
      <c r="E57" s="285"/>
      <c r="F57" s="163"/>
      <c r="G57" s="159">
        <f>C55</f>
        <v>0</v>
      </c>
      <c r="H57" s="288"/>
      <c r="I57" s="295"/>
      <c r="J57" s="296"/>
      <c r="K57" s="296"/>
      <c r="L57" s="297"/>
      <c r="M57" s="304"/>
      <c r="N57" s="305"/>
      <c r="O57" s="306"/>
      <c r="P57" s="38" t="s">
        <v>73</v>
      </c>
      <c r="Q57" s="39"/>
      <c r="R57" s="39"/>
      <c r="S57" s="40"/>
      <c r="T57" s="56"/>
      <c r="U57" s="196" t="str">
        <f>IF(U55="","",VLOOKUP(U55,'シフト記号表（勤務時間帯）'!$D$6:$Z$47,23,FALSE))</f>
        <v/>
      </c>
      <c r="V57" s="197" t="str">
        <f>IF(V55="","",VLOOKUP(V55,'シフト記号表（勤務時間帯）'!$D$6:$Z$47,23,FALSE))</f>
        <v/>
      </c>
      <c r="W57" s="197" t="str">
        <f>IF(W55="","",VLOOKUP(W55,'シフト記号表（勤務時間帯）'!$D$6:$Z$47,23,FALSE))</f>
        <v/>
      </c>
      <c r="X57" s="197" t="str">
        <f>IF(X55="","",VLOOKUP(X55,'シフト記号表（勤務時間帯）'!$D$6:$Z$47,23,FALSE))</f>
        <v/>
      </c>
      <c r="Y57" s="197" t="str">
        <f>IF(Y55="","",VLOOKUP(Y55,'シフト記号表（勤務時間帯）'!$D$6:$Z$47,23,FALSE))</f>
        <v/>
      </c>
      <c r="Z57" s="197" t="str">
        <f>IF(Z55="","",VLOOKUP(Z55,'シフト記号表（勤務時間帯）'!$D$6:$Z$47,23,FALSE))</f>
        <v/>
      </c>
      <c r="AA57" s="198" t="str">
        <f>IF(AA55="","",VLOOKUP(AA55,'シフト記号表（勤務時間帯）'!$D$6:$Z$47,23,FALSE))</f>
        <v/>
      </c>
      <c r="AB57" s="196" t="str">
        <f>IF(AB55="","",VLOOKUP(AB55,'シフト記号表（勤務時間帯）'!$D$6:$Z$47,23,FALSE))</f>
        <v/>
      </c>
      <c r="AC57" s="197" t="str">
        <f>IF(AC55="","",VLOOKUP(AC55,'シフト記号表（勤務時間帯）'!$D$6:$Z$47,23,FALSE))</f>
        <v/>
      </c>
      <c r="AD57" s="197" t="str">
        <f>IF(AD55="","",VLOOKUP(AD55,'シフト記号表（勤務時間帯）'!$D$6:$Z$47,23,FALSE))</f>
        <v/>
      </c>
      <c r="AE57" s="197" t="str">
        <f>IF(AE55="","",VLOOKUP(AE55,'シフト記号表（勤務時間帯）'!$D$6:$Z$47,23,FALSE))</f>
        <v/>
      </c>
      <c r="AF57" s="197" t="str">
        <f>IF(AF55="","",VLOOKUP(AF55,'シフト記号表（勤務時間帯）'!$D$6:$Z$47,23,FALSE))</f>
        <v/>
      </c>
      <c r="AG57" s="197" t="str">
        <f>IF(AG55="","",VLOOKUP(AG55,'シフト記号表（勤務時間帯）'!$D$6:$Z$47,23,FALSE))</f>
        <v/>
      </c>
      <c r="AH57" s="198" t="str">
        <f>IF(AH55="","",VLOOKUP(AH55,'シフト記号表（勤務時間帯）'!$D$6:$Z$47,23,FALSE))</f>
        <v/>
      </c>
      <c r="AI57" s="196" t="str">
        <f>IF(AI55="","",VLOOKUP(AI55,'シフト記号表（勤務時間帯）'!$D$6:$Z$47,23,FALSE))</f>
        <v/>
      </c>
      <c r="AJ57" s="197" t="str">
        <f>IF(AJ55="","",VLOOKUP(AJ55,'シフト記号表（勤務時間帯）'!$D$6:$Z$47,23,FALSE))</f>
        <v/>
      </c>
      <c r="AK57" s="197" t="str">
        <f>IF(AK55="","",VLOOKUP(AK55,'シフト記号表（勤務時間帯）'!$D$6:$Z$47,23,FALSE))</f>
        <v/>
      </c>
      <c r="AL57" s="197" t="str">
        <f>IF(AL55="","",VLOOKUP(AL55,'シフト記号表（勤務時間帯）'!$D$6:$Z$47,23,FALSE))</f>
        <v/>
      </c>
      <c r="AM57" s="197" t="str">
        <f>IF(AM55="","",VLOOKUP(AM55,'シフト記号表（勤務時間帯）'!$D$6:$Z$47,23,FALSE))</f>
        <v/>
      </c>
      <c r="AN57" s="197" t="str">
        <f>IF(AN55="","",VLOOKUP(AN55,'シフト記号表（勤務時間帯）'!$D$6:$Z$47,23,FALSE))</f>
        <v/>
      </c>
      <c r="AO57" s="198" t="str">
        <f>IF(AO55="","",VLOOKUP(AO55,'シフト記号表（勤務時間帯）'!$D$6:$Z$47,23,FALSE))</f>
        <v/>
      </c>
      <c r="AP57" s="196" t="str">
        <f>IF(AP55="","",VLOOKUP(AP55,'シフト記号表（勤務時間帯）'!$D$6:$Z$47,23,FALSE))</f>
        <v/>
      </c>
      <c r="AQ57" s="197" t="str">
        <f>IF(AQ55="","",VLOOKUP(AQ55,'シフト記号表（勤務時間帯）'!$D$6:$Z$47,23,FALSE))</f>
        <v/>
      </c>
      <c r="AR57" s="197" t="str">
        <f>IF(AR55="","",VLOOKUP(AR55,'シフト記号表（勤務時間帯）'!$D$6:$Z$47,23,FALSE))</f>
        <v/>
      </c>
      <c r="AS57" s="197" t="str">
        <f>IF(AS55="","",VLOOKUP(AS55,'シフト記号表（勤務時間帯）'!$D$6:$Z$47,23,FALSE))</f>
        <v/>
      </c>
      <c r="AT57" s="197" t="str">
        <f>IF(AT55="","",VLOOKUP(AT55,'シフト記号表（勤務時間帯）'!$D$6:$Z$47,23,FALSE))</f>
        <v/>
      </c>
      <c r="AU57" s="197" t="str">
        <f>IF(AU55="","",VLOOKUP(AU55,'シフト記号表（勤務時間帯）'!$D$6:$Z$47,23,FALSE))</f>
        <v/>
      </c>
      <c r="AV57" s="198" t="str">
        <f>IF(AV55="","",VLOOKUP(AV55,'シフト記号表（勤務時間帯）'!$D$6:$Z$47,23,FALSE))</f>
        <v/>
      </c>
      <c r="AW57" s="196" t="str">
        <f>IF(AW55="","",VLOOKUP(AW55,'シフト記号表（勤務時間帯）'!$D$6:$Z$47,23,FALSE))</f>
        <v/>
      </c>
      <c r="AX57" s="197" t="str">
        <f>IF(AX55="","",VLOOKUP(AX55,'シフト記号表（勤務時間帯）'!$D$6:$Z$47,23,FALSE))</f>
        <v/>
      </c>
      <c r="AY57" s="197" t="str">
        <f>IF(AY55="","",VLOOKUP(AY55,'シフト記号表（勤務時間帯）'!$D$6:$Z$47,23,FALSE))</f>
        <v/>
      </c>
      <c r="AZ57" s="334">
        <f>IF($BC$4="４週",SUM(U57:AV57),IF($BC$4="暦月",SUM(U57:AY57),""))</f>
        <v>0</v>
      </c>
      <c r="BA57" s="335"/>
      <c r="BB57" s="336">
        <f>IF($BC$4="４週",AZ57/4,IF($BC$4="暦月",(AZ57/($BC$9/7)),""))</f>
        <v>0</v>
      </c>
      <c r="BC57" s="335"/>
      <c r="BD57" s="328"/>
      <c r="BE57" s="329"/>
      <c r="BF57" s="329"/>
      <c r="BG57" s="329"/>
      <c r="BH57" s="330"/>
    </row>
    <row r="58" spans="2:60" ht="20.25" customHeight="1" x14ac:dyDescent="0.4">
      <c r="B58" s="119"/>
      <c r="C58" s="277"/>
      <c r="D58" s="278"/>
      <c r="E58" s="279"/>
      <c r="F58" s="162"/>
      <c r="G58" s="158"/>
      <c r="H58" s="341"/>
      <c r="I58" s="289"/>
      <c r="J58" s="290"/>
      <c r="K58" s="290"/>
      <c r="L58" s="291"/>
      <c r="M58" s="298"/>
      <c r="N58" s="299"/>
      <c r="O58" s="300"/>
      <c r="P58" s="21" t="s">
        <v>18</v>
      </c>
      <c r="Q58" s="28"/>
      <c r="R58" s="28"/>
      <c r="S58" s="16"/>
      <c r="T58" s="55"/>
      <c r="U58" s="199"/>
      <c r="V58" s="200"/>
      <c r="W58" s="200"/>
      <c r="X58" s="200"/>
      <c r="Y58" s="200"/>
      <c r="Z58" s="200"/>
      <c r="AA58" s="201"/>
      <c r="AB58" s="199"/>
      <c r="AC58" s="200"/>
      <c r="AD58" s="200"/>
      <c r="AE58" s="200"/>
      <c r="AF58" s="200"/>
      <c r="AG58" s="200"/>
      <c r="AH58" s="201"/>
      <c r="AI58" s="199"/>
      <c r="AJ58" s="200"/>
      <c r="AK58" s="200"/>
      <c r="AL58" s="200"/>
      <c r="AM58" s="200"/>
      <c r="AN58" s="200"/>
      <c r="AO58" s="201"/>
      <c r="AP58" s="199"/>
      <c r="AQ58" s="200"/>
      <c r="AR58" s="200"/>
      <c r="AS58" s="200"/>
      <c r="AT58" s="200"/>
      <c r="AU58" s="200"/>
      <c r="AV58" s="201"/>
      <c r="AW58" s="199"/>
      <c r="AX58" s="200"/>
      <c r="AY58" s="200"/>
      <c r="AZ58" s="307"/>
      <c r="BA58" s="308"/>
      <c r="BB58" s="321"/>
      <c r="BC58" s="308"/>
      <c r="BD58" s="322"/>
      <c r="BE58" s="323"/>
      <c r="BF58" s="323"/>
      <c r="BG58" s="323"/>
      <c r="BH58" s="324"/>
    </row>
    <row r="59" spans="2:60" ht="20.25" customHeight="1" x14ac:dyDescent="0.4">
      <c r="B59" s="117">
        <f>B56+1</f>
        <v>13</v>
      </c>
      <c r="C59" s="280"/>
      <c r="D59" s="281"/>
      <c r="E59" s="282"/>
      <c r="F59" s="162">
        <f>C58</f>
        <v>0</v>
      </c>
      <c r="G59" s="158"/>
      <c r="H59" s="287"/>
      <c r="I59" s="292"/>
      <c r="J59" s="293"/>
      <c r="K59" s="293"/>
      <c r="L59" s="294"/>
      <c r="M59" s="301"/>
      <c r="N59" s="302"/>
      <c r="O59" s="303"/>
      <c r="P59" s="23" t="s">
        <v>72</v>
      </c>
      <c r="Q59" s="24"/>
      <c r="R59" s="24"/>
      <c r="S59" s="19"/>
      <c r="T59" s="50"/>
      <c r="U59" s="193" t="str">
        <f>IF(U58="","",VLOOKUP(U58,'シフト記号表（勤務時間帯）'!$D$6:$X$47,21,FALSE))</f>
        <v/>
      </c>
      <c r="V59" s="194" t="str">
        <f>IF(V58="","",VLOOKUP(V58,'シフト記号表（勤務時間帯）'!$D$6:$X$47,21,FALSE))</f>
        <v/>
      </c>
      <c r="W59" s="194" t="str">
        <f>IF(W58="","",VLOOKUP(W58,'シフト記号表（勤務時間帯）'!$D$6:$X$47,21,FALSE))</f>
        <v/>
      </c>
      <c r="X59" s="194" t="str">
        <f>IF(X58="","",VLOOKUP(X58,'シフト記号表（勤務時間帯）'!$D$6:$X$47,21,FALSE))</f>
        <v/>
      </c>
      <c r="Y59" s="194" t="str">
        <f>IF(Y58="","",VLOOKUP(Y58,'シフト記号表（勤務時間帯）'!$D$6:$X$47,21,FALSE))</f>
        <v/>
      </c>
      <c r="Z59" s="194" t="str">
        <f>IF(Z58="","",VLOOKUP(Z58,'シフト記号表（勤務時間帯）'!$D$6:$X$47,21,FALSE))</f>
        <v/>
      </c>
      <c r="AA59" s="195" t="str">
        <f>IF(AA58="","",VLOOKUP(AA58,'シフト記号表（勤務時間帯）'!$D$6:$X$47,21,FALSE))</f>
        <v/>
      </c>
      <c r="AB59" s="193" t="str">
        <f>IF(AB58="","",VLOOKUP(AB58,'シフト記号表（勤務時間帯）'!$D$6:$X$47,21,FALSE))</f>
        <v/>
      </c>
      <c r="AC59" s="194" t="str">
        <f>IF(AC58="","",VLOOKUP(AC58,'シフト記号表（勤務時間帯）'!$D$6:$X$47,21,FALSE))</f>
        <v/>
      </c>
      <c r="AD59" s="194" t="str">
        <f>IF(AD58="","",VLOOKUP(AD58,'シフト記号表（勤務時間帯）'!$D$6:$X$47,21,FALSE))</f>
        <v/>
      </c>
      <c r="AE59" s="194" t="str">
        <f>IF(AE58="","",VLOOKUP(AE58,'シフト記号表（勤務時間帯）'!$D$6:$X$47,21,FALSE))</f>
        <v/>
      </c>
      <c r="AF59" s="194" t="str">
        <f>IF(AF58="","",VLOOKUP(AF58,'シフト記号表（勤務時間帯）'!$D$6:$X$47,21,FALSE))</f>
        <v/>
      </c>
      <c r="AG59" s="194" t="str">
        <f>IF(AG58="","",VLOOKUP(AG58,'シフト記号表（勤務時間帯）'!$D$6:$X$47,21,FALSE))</f>
        <v/>
      </c>
      <c r="AH59" s="195" t="str">
        <f>IF(AH58="","",VLOOKUP(AH58,'シフト記号表（勤務時間帯）'!$D$6:$X$47,21,FALSE))</f>
        <v/>
      </c>
      <c r="AI59" s="193" t="str">
        <f>IF(AI58="","",VLOOKUP(AI58,'シフト記号表（勤務時間帯）'!$D$6:$X$47,21,FALSE))</f>
        <v/>
      </c>
      <c r="AJ59" s="194" t="str">
        <f>IF(AJ58="","",VLOOKUP(AJ58,'シフト記号表（勤務時間帯）'!$D$6:$X$47,21,FALSE))</f>
        <v/>
      </c>
      <c r="AK59" s="194" t="str">
        <f>IF(AK58="","",VLOOKUP(AK58,'シフト記号表（勤務時間帯）'!$D$6:$X$47,21,FALSE))</f>
        <v/>
      </c>
      <c r="AL59" s="194" t="str">
        <f>IF(AL58="","",VLOOKUP(AL58,'シフト記号表（勤務時間帯）'!$D$6:$X$47,21,FALSE))</f>
        <v/>
      </c>
      <c r="AM59" s="194" t="str">
        <f>IF(AM58="","",VLOOKUP(AM58,'シフト記号表（勤務時間帯）'!$D$6:$X$47,21,FALSE))</f>
        <v/>
      </c>
      <c r="AN59" s="194" t="str">
        <f>IF(AN58="","",VLOOKUP(AN58,'シフト記号表（勤務時間帯）'!$D$6:$X$47,21,FALSE))</f>
        <v/>
      </c>
      <c r="AO59" s="195" t="str">
        <f>IF(AO58="","",VLOOKUP(AO58,'シフト記号表（勤務時間帯）'!$D$6:$X$47,21,FALSE))</f>
        <v/>
      </c>
      <c r="AP59" s="193" t="str">
        <f>IF(AP58="","",VLOOKUP(AP58,'シフト記号表（勤務時間帯）'!$D$6:$X$47,21,FALSE))</f>
        <v/>
      </c>
      <c r="AQ59" s="194" t="str">
        <f>IF(AQ58="","",VLOOKUP(AQ58,'シフト記号表（勤務時間帯）'!$D$6:$X$47,21,FALSE))</f>
        <v/>
      </c>
      <c r="AR59" s="194" t="str">
        <f>IF(AR58="","",VLOOKUP(AR58,'シフト記号表（勤務時間帯）'!$D$6:$X$47,21,FALSE))</f>
        <v/>
      </c>
      <c r="AS59" s="194" t="str">
        <f>IF(AS58="","",VLOOKUP(AS58,'シフト記号表（勤務時間帯）'!$D$6:$X$47,21,FALSE))</f>
        <v/>
      </c>
      <c r="AT59" s="194" t="str">
        <f>IF(AT58="","",VLOOKUP(AT58,'シフト記号表（勤務時間帯）'!$D$6:$X$47,21,FALSE))</f>
        <v/>
      </c>
      <c r="AU59" s="194" t="str">
        <f>IF(AU58="","",VLOOKUP(AU58,'シフト記号表（勤務時間帯）'!$D$6:$X$47,21,FALSE))</f>
        <v/>
      </c>
      <c r="AV59" s="195" t="str">
        <f>IF(AV58="","",VLOOKUP(AV58,'シフト記号表（勤務時間帯）'!$D$6:$X$47,21,FALSE))</f>
        <v/>
      </c>
      <c r="AW59" s="193" t="str">
        <f>IF(AW58="","",VLOOKUP(AW58,'シフト記号表（勤務時間帯）'!$D$6:$X$47,21,FALSE))</f>
        <v/>
      </c>
      <c r="AX59" s="194" t="str">
        <f>IF(AX58="","",VLOOKUP(AX58,'シフト記号表（勤務時間帯）'!$D$6:$X$47,21,FALSE))</f>
        <v/>
      </c>
      <c r="AY59" s="194" t="str">
        <f>IF(AY58="","",VLOOKUP(AY58,'シフト記号表（勤務時間帯）'!$D$6:$X$47,21,FALSE))</f>
        <v/>
      </c>
      <c r="AZ59" s="331">
        <f>IF($BC$4="４週",SUM(U59:AV59),IF($BC$4="暦月",SUM(U59:AY59),""))</f>
        <v>0</v>
      </c>
      <c r="BA59" s="332"/>
      <c r="BB59" s="333">
        <f>IF($BC$4="４週",AZ59/4,IF($BC$4="暦月",(AZ59/($BC$9/7)),""))</f>
        <v>0</v>
      </c>
      <c r="BC59" s="332"/>
      <c r="BD59" s="325"/>
      <c r="BE59" s="326"/>
      <c r="BF59" s="326"/>
      <c r="BG59" s="326"/>
      <c r="BH59" s="327"/>
    </row>
    <row r="60" spans="2:60" ht="20.25" customHeight="1" x14ac:dyDescent="0.4">
      <c r="B60" s="118"/>
      <c r="C60" s="283"/>
      <c r="D60" s="284"/>
      <c r="E60" s="285"/>
      <c r="F60" s="163"/>
      <c r="G60" s="159">
        <f>C58</f>
        <v>0</v>
      </c>
      <c r="H60" s="288"/>
      <c r="I60" s="295"/>
      <c r="J60" s="296"/>
      <c r="K60" s="296"/>
      <c r="L60" s="297"/>
      <c r="M60" s="304"/>
      <c r="N60" s="305"/>
      <c r="O60" s="306"/>
      <c r="P60" s="38" t="s">
        <v>73</v>
      </c>
      <c r="Q60" s="39"/>
      <c r="R60" s="39"/>
      <c r="S60" s="40"/>
      <c r="T60" s="56"/>
      <c r="U60" s="196" t="str">
        <f>IF(U58="","",VLOOKUP(U58,'シフト記号表（勤務時間帯）'!$D$6:$Z$47,23,FALSE))</f>
        <v/>
      </c>
      <c r="V60" s="197" t="str">
        <f>IF(V58="","",VLOOKUP(V58,'シフト記号表（勤務時間帯）'!$D$6:$Z$47,23,FALSE))</f>
        <v/>
      </c>
      <c r="W60" s="197" t="str">
        <f>IF(W58="","",VLOOKUP(W58,'シフト記号表（勤務時間帯）'!$D$6:$Z$47,23,FALSE))</f>
        <v/>
      </c>
      <c r="X60" s="197" t="str">
        <f>IF(X58="","",VLOOKUP(X58,'シフト記号表（勤務時間帯）'!$D$6:$Z$47,23,FALSE))</f>
        <v/>
      </c>
      <c r="Y60" s="197" t="str">
        <f>IF(Y58="","",VLOOKUP(Y58,'シフト記号表（勤務時間帯）'!$D$6:$Z$47,23,FALSE))</f>
        <v/>
      </c>
      <c r="Z60" s="197" t="str">
        <f>IF(Z58="","",VLOOKUP(Z58,'シフト記号表（勤務時間帯）'!$D$6:$Z$47,23,FALSE))</f>
        <v/>
      </c>
      <c r="AA60" s="198" t="str">
        <f>IF(AA58="","",VLOOKUP(AA58,'シフト記号表（勤務時間帯）'!$D$6:$Z$47,23,FALSE))</f>
        <v/>
      </c>
      <c r="AB60" s="196" t="str">
        <f>IF(AB58="","",VLOOKUP(AB58,'シフト記号表（勤務時間帯）'!$D$6:$Z$47,23,FALSE))</f>
        <v/>
      </c>
      <c r="AC60" s="197" t="str">
        <f>IF(AC58="","",VLOOKUP(AC58,'シフト記号表（勤務時間帯）'!$D$6:$Z$47,23,FALSE))</f>
        <v/>
      </c>
      <c r="AD60" s="197" t="str">
        <f>IF(AD58="","",VLOOKUP(AD58,'シフト記号表（勤務時間帯）'!$D$6:$Z$47,23,FALSE))</f>
        <v/>
      </c>
      <c r="AE60" s="197" t="str">
        <f>IF(AE58="","",VLOOKUP(AE58,'シフト記号表（勤務時間帯）'!$D$6:$Z$47,23,FALSE))</f>
        <v/>
      </c>
      <c r="AF60" s="197" t="str">
        <f>IF(AF58="","",VLOOKUP(AF58,'シフト記号表（勤務時間帯）'!$D$6:$Z$47,23,FALSE))</f>
        <v/>
      </c>
      <c r="AG60" s="197" t="str">
        <f>IF(AG58="","",VLOOKUP(AG58,'シフト記号表（勤務時間帯）'!$D$6:$Z$47,23,FALSE))</f>
        <v/>
      </c>
      <c r="AH60" s="198" t="str">
        <f>IF(AH58="","",VLOOKUP(AH58,'シフト記号表（勤務時間帯）'!$D$6:$Z$47,23,FALSE))</f>
        <v/>
      </c>
      <c r="AI60" s="196" t="str">
        <f>IF(AI58="","",VLOOKUP(AI58,'シフト記号表（勤務時間帯）'!$D$6:$Z$47,23,FALSE))</f>
        <v/>
      </c>
      <c r="AJ60" s="197" t="str">
        <f>IF(AJ58="","",VLOOKUP(AJ58,'シフト記号表（勤務時間帯）'!$D$6:$Z$47,23,FALSE))</f>
        <v/>
      </c>
      <c r="AK60" s="197" t="str">
        <f>IF(AK58="","",VLOOKUP(AK58,'シフト記号表（勤務時間帯）'!$D$6:$Z$47,23,FALSE))</f>
        <v/>
      </c>
      <c r="AL60" s="197" t="str">
        <f>IF(AL58="","",VLOOKUP(AL58,'シフト記号表（勤務時間帯）'!$D$6:$Z$47,23,FALSE))</f>
        <v/>
      </c>
      <c r="AM60" s="197" t="str">
        <f>IF(AM58="","",VLOOKUP(AM58,'シフト記号表（勤務時間帯）'!$D$6:$Z$47,23,FALSE))</f>
        <v/>
      </c>
      <c r="AN60" s="197" t="str">
        <f>IF(AN58="","",VLOOKUP(AN58,'シフト記号表（勤務時間帯）'!$D$6:$Z$47,23,FALSE))</f>
        <v/>
      </c>
      <c r="AO60" s="198" t="str">
        <f>IF(AO58="","",VLOOKUP(AO58,'シフト記号表（勤務時間帯）'!$D$6:$Z$47,23,FALSE))</f>
        <v/>
      </c>
      <c r="AP60" s="196" t="str">
        <f>IF(AP58="","",VLOOKUP(AP58,'シフト記号表（勤務時間帯）'!$D$6:$Z$47,23,FALSE))</f>
        <v/>
      </c>
      <c r="AQ60" s="197" t="str">
        <f>IF(AQ58="","",VLOOKUP(AQ58,'シフト記号表（勤務時間帯）'!$D$6:$Z$47,23,FALSE))</f>
        <v/>
      </c>
      <c r="AR60" s="197" t="str">
        <f>IF(AR58="","",VLOOKUP(AR58,'シフト記号表（勤務時間帯）'!$D$6:$Z$47,23,FALSE))</f>
        <v/>
      </c>
      <c r="AS60" s="197" t="str">
        <f>IF(AS58="","",VLOOKUP(AS58,'シフト記号表（勤務時間帯）'!$D$6:$Z$47,23,FALSE))</f>
        <v/>
      </c>
      <c r="AT60" s="197" t="str">
        <f>IF(AT58="","",VLOOKUP(AT58,'シフト記号表（勤務時間帯）'!$D$6:$Z$47,23,FALSE))</f>
        <v/>
      </c>
      <c r="AU60" s="197" t="str">
        <f>IF(AU58="","",VLOOKUP(AU58,'シフト記号表（勤務時間帯）'!$D$6:$Z$47,23,FALSE))</f>
        <v/>
      </c>
      <c r="AV60" s="198" t="str">
        <f>IF(AV58="","",VLOOKUP(AV58,'シフト記号表（勤務時間帯）'!$D$6:$Z$47,23,FALSE))</f>
        <v/>
      </c>
      <c r="AW60" s="196" t="str">
        <f>IF(AW58="","",VLOOKUP(AW58,'シフト記号表（勤務時間帯）'!$D$6:$Z$47,23,FALSE))</f>
        <v/>
      </c>
      <c r="AX60" s="197" t="str">
        <f>IF(AX58="","",VLOOKUP(AX58,'シフト記号表（勤務時間帯）'!$D$6:$Z$47,23,FALSE))</f>
        <v/>
      </c>
      <c r="AY60" s="197" t="str">
        <f>IF(AY58="","",VLOOKUP(AY58,'シフト記号表（勤務時間帯）'!$D$6:$Z$47,23,FALSE))</f>
        <v/>
      </c>
      <c r="AZ60" s="334">
        <f>IF($BC$4="４週",SUM(U60:AV60),IF($BC$4="暦月",SUM(U60:AY60),""))</f>
        <v>0</v>
      </c>
      <c r="BA60" s="335"/>
      <c r="BB60" s="336">
        <f>IF($BC$4="４週",AZ60/4,IF($BC$4="暦月",(AZ60/($BC$9/7)),""))</f>
        <v>0</v>
      </c>
      <c r="BC60" s="335"/>
      <c r="BD60" s="328"/>
      <c r="BE60" s="329"/>
      <c r="BF60" s="329"/>
      <c r="BG60" s="329"/>
      <c r="BH60" s="330"/>
    </row>
    <row r="61" spans="2:60" ht="20.25" customHeight="1" x14ac:dyDescent="0.4">
      <c r="B61" s="119"/>
      <c r="C61" s="277"/>
      <c r="D61" s="278"/>
      <c r="E61" s="279"/>
      <c r="F61" s="162"/>
      <c r="G61" s="158"/>
      <c r="H61" s="341"/>
      <c r="I61" s="289"/>
      <c r="J61" s="290"/>
      <c r="K61" s="290"/>
      <c r="L61" s="291"/>
      <c r="M61" s="298"/>
      <c r="N61" s="299"/>
      <c r="O61" s="300"/>
      <c r="P61" s="21" t="s">
        <v>18</v>
      </c>
      <c r="Q61" s="28"/>
      <c r="R61" s="28"/>
      <c r="S61" s="16"/>
      <c r="T61" s="55"/>
      <c r="U61" s="199"/>
      <c r="V61" s="200"/>
      <c r="W61" s="200"/>
      <c r="X61" s="200"/>
      <c r="Y61" s="200"/>
      <c r="Z61" s="200"/>
      <c r="AA61" s="201"/>
      <c r="AB61" s="199"/>
      <c r="AC61" s="200"/>
      <c r="AD61" s="200"/>
      <c r="AE61" s="200"/>
      <c r="AF61" s="200"/>
      <c r="AG61" s="200"/>
      <c r="AH61" s="201"/>
      <c r="AI61" s="199"/>
      <c r="AJ61" s="200"/>
      <c r="AK61" s="200"/>
      <c r="AL61" s="200"/>
      <c r="AM61" s="200"/>
      <c r="AN61" s="200"/>
      <c r="AO61" s="201"/>
      <c r="AP61" s="199"/>
      <c r="AQ61" s="200"/>
      <c r="AR61" s="200"/>
      <c r="AS61" s="200"/>
      <c r="AT61" s="200"/>
      <c r="AU61" s="200"/>
      <c r="AV61" s="201"/>
      <c r="AW61" s="199"/>
      <c r="AX61" s="200"/>
      <c r="AY61" s="200"/>
      <c r="AZ61" s="307"/>
      <c r="BA61" s="308"/>
      <c r="BB61" s="321"/>
      <c r="BC61" s="308"/>
      <c r="BD61" s="322"/>
      <c r="BE61" s="323"/>
      <c r="BF61" s="323"/>
      <c r="BG61" s="323"/>
      <c r="BH61" s="324"/>
    </row>
    <row r="62" spans="2:60" ht="20.25" customHeight="1" x14ac:dyDescent="0.4">
      <c r="B62" s="117">
        <f>B59+1</f>
        <v>14</v>
      </c>
      <c r="C62" s="280"/>
      <c r="D62" s="281"/>
      <c r="E62" s="282"/>
      <c r="F62" s="162">
        <f>C61</f>
        <v>0</v>
      </c>
      <c r="G62" s="158"/>
      <c r="H62" s="287"/>
      <c r="I62" s="292"/>
      <c r="J62" s="293"/>
      <c r="K62" s="293"/>
      <c r="L62" s="294"/>
      <c r="M62" s="301"/>
      <c r="N62" s="302"/>
      <c r="O62" s="303"/>
      <c r="P62" s="23" t="s">
        <v>72</v>
      </c>
      <c r="Q62" s="24"/>
      <c r="R62" s="24"/>
      <c r="S62" s="19"/>
      <c r="T62" s="50"/>
      <c r="U62" s="193" t="str">
        <f>IF(U61="","",VLOOKUP(U61,'シフト記号表（勤務時間帯）'!$D$6:$X$47,21,FALSE))</f>
        <v/>
      </c>
      <c r="V62" s="194" t="str">
        <f>IF(V61="","",VLOOKUP(V61,'シフト記号表（勤務時間帯）'!$D$6:$X$47,21,FALSE))</f>
        <v/>
      </c>
      <c r="W62" s="194" t="str">
        <f>IF(W61="","",VLOOKUP(W61,'シフト記号表（勤務時間帯）'!$D$6:$X$47,21,FALSE))</f>
        <v/>
      </c>
      <c r="X62" s="194" t="str">
        <f>IF(X61="","",VLOOKUP(X61,'シフト記号表（勤務時間帯）'!$D$6:$X$47,21,FALSE))</f>
        <v/>
      </c>
      <c r="Y62" s="194" t="str">
        <f>IF(Y61="","",VLOOKUP(Y61,'シフト記号表（勤務時間帯）'!$D$6:$X$47,21,FALSE))</f>
        <v/>
      </c>
      <c r="Z62" s="194" t="str">
        <f>IF(Z61="","",VLOOKUP(Z61,'シフト記号表（勤務時間帯）'!$D$6:$X$47,21,FALSE))</f>
        <v/>
      </c>
      <c r="AA62" s="195" t="str">
        <f>IF(AA61="","",VLOOKUP(AA61,'シフト記号表（勤務時間帯）'!$D$6:$X$47,21,FALSE))</f>
        <v/>
      </c>
      <c r="AB62" s="193" t="str">
        <f>IF(AB61="","",VLOOKUP(AB61,'シフト記号表（勤務時間帯）'!$D$6:$X$47,21,FALSE))</f>
        <v/>
      </c>
      <c r="AC62" s="194" t="str">
        <f>IF(AC61="","",VLOOKUP(AC61,'シフト記号表（勤務時間帯）'!$D$6:$X$47,21,FALSE))</f>
        <v/>
      </c>
      <c r="AD62" s="194" t="str">
        <f>IF(AD61="","",VLOOKUP(AD61,'シフト記号表（勤務時間帯）'!$D$6:$X$47,21,FALSE))</f>
        <v/>
      </c>
      <c r="AE62" s="194" t="str">
        <f>IF(AE61="","",VLOOKUP(AE61,'シフト記号表（勤務時間帯）'!$D$6:$X$47,21,FALSE))</f>
        <v/>
      </c>
      <c r="AF62" s="194" t="str">
        <f>IF(AF61="","",VLOOKUP(AF61,'シフト記号表（勤務時間帯）'!$D$6:$X$47,21,FALSE))</f>
        <v/>
      </c>
      <c r="AG62" s="194" t="str">
        <f>IF(AG61="","",VLOOKUP(AG61,'シフト記号表（勤務時間帯）'!$D$6:$X$47,21,FALSE))</f>
        <v/>
      </c>
      <c r="AH62" s="195" t="str">
        <f>IF(AH61="","",VLOOKUP(AH61,'シフト記号表（勤務時間帯）'!$D$6:$X$47,21,FALSE))</f>
        <v/>
      </c>
      <c r="AI62" s="193" t="str">
        <f>IF(AI61="","",VLOOKUP(AI61,'シフト記号表（勤務時間帯）'!$D$6:$X$47,21,FALSE))</f>
        <v/>
      </c>
      <c r="AJ62" s="194" t="str">
        <f>IF(AJ61="","",VLOOKUP(AJ61,'シフト記号表（勤務時間帯）'!$D$6:$X$47,21,FALSE))</f>
        <v/>
      </c>
      <c r="AK62" s="194" t="str">
        <f>IF(AK61="","",VLOOKUP(AK61,'シフト記号表（勤務時間帯）'!$D$6:$X$47,21,FALSE))</f>
        <v/>
      </c>
      <c r="AL62" s="194" t="str">
        <f>IF(AL61="","",VLOOKUP(AL61,'シフト記号表（勤務時間帯）'!$D$6:$X$47,21,FALSE))</f>
        <v/>
      </c>
      <c r="AM62" s="194" t="str">
        <f>IF(AM61="","",VLOOKUP(AM61,'シフト記号表（勤務時間帯）'!$D$6:$X$47,21,FALSE))</f>
        <v/>
      </c>
      <c r="AN62" s="194" t="str">
        <f>IF(AN61="","",VLOOKUP(AN61,'シフト記号表（勤務時間帯）'!$D$6:$X$47,21,FALSE))</f>
        <v/>
      </c>
      <c r="AO62" s="195" t="str">
        <f>IF(AO61="","",VLOOKUP(AO61,'シフト記号表（勤務時間帯）'!$D$6:$X$47,21,FALSE))</f>
        <v/>
      </c>
      <c r="AP62" s="193" t="str">
        <f>IF(AP61="","",VLOOKUP(AP61,'シフト記号表（勤務時間帯）'!$D$6:$X$47,21,FALSE))</f>
        <v/>
      </c>
      <c r="AQ62" s="194" t="str">
        <f>IF(AQ61="","",VLOOKUP(AQ61,'シフト記号表（勤務時間帯）'!$D$6:$X$47,21,FALSE))</f>
        <v/>
      </c>
      <c r="AR62" s="194" t="str">
        <f>IF(AR61="","",VLOOKUP(AR61,'シフト記号表（勤務時間帯）'!$D$6:$X$47,21,FALSE))</f>
        <v/>
      </c>
      <c r="AS62" s="194" t="str">
        <f>IF(AS61="","",VLOOKUP(AS61,'シフト記号表（勤務時間帯）'!$D$6:$X$47,21,FALSE))</f>
        <v/>
      </c>
      <c r="AT62" s="194" t="str">
        <f>IF(AT61="","",VLOOKUP(AT61,'シフト記号表（勤務時間帯）'!$D$6:$X$47,21,FALSE))</f>
        <v/>
      </c>
      <c r="AU62" s="194" t="str">
        <f>IF(AU61="","",VLOOKUP(AU61,'シフト記号表（勤務時間帯）'!$D$6:$X$47,21,FALSE))</f>
        <v/>
      </c>
      <c r="AV62" s="195" t="str">
        <f>IF(AV61="","",VLOOKUP(AV61,'シフト記号表（勤務時間帯）'!$D$6:$X$47,21,FALSE))</f>
        <v/>
      </c>
      <c r="AW62" s="193" t="str">
        <f>IF(AW61="","",VLOOKUP(AW61,'シフト記号表（勤務時間帯）'!$D$6:$X$47,21,FALSE))</f>
        <v/>
      </c>
      <c r="AX62" s="194" t="str">
        <f>IF(AX61="","",VLOOKUP(AX61,'シフト記号表（勤務時間帯）'!$D$6:$X$47,21,FALSE))</f>
        <v/>
      </c>
      <c r="AY62" s="194" t="str">
        <f>IF(AY61="","",VLOOKUP(AY61,'シフト記号表（勤務時間帯）'!$D$6:$X$47,21,FALSE))</f>
        <v/>
      </c>
      <c r="AZ62" s="331">
        <f>IF($BC$4="４週",SUM(U62:AV62),IF($BC$4="暦月",SUM(U62:AY62),""))</f>
        <v>0</v>
      </c>
      <c r="BA62" s="332"/>
      <c r="BB62" s="333">
        <f>IF($BC$4="４週",AZ62/4,IF($BC$4="暦月",(AZ62/($BC$9/7)),""))</f>
        <v>0</v>
      </c>
      <c r="BC62" s="332"/>
      <c r="BD62" s="325"/>
      <c r="BE62" s="326"/>
      <c r="BF62" s="326"/>
      <c r="BG62" s="326"/>
      <c r="BH62" s="327"/>
    </row>
    <row r="63" spans="2:60" ht="20.25" customHeight="1" x14ac:dyDescent="0.4">
      <c r="B63" s="118"/>
      <c r="C63" s="283"/>
      <c r="D63" s="284"/>
      <c r="E63" s="285"/>
      <c r="F63" s="163"/>
      <c r="G63" s="159">
        <f>C61</f>
        <v>0</v>
      </c>
      <c r="H63" s="288"/>
      <c r="I63" s="295"/>
      <c r="J63" s="296"/>
      <c r="K63" s="296"/>
      <c r="L63" s="297"/>
      <c r="M63" s="304"/>
      <c r="N63" s="305"/>
      <c r="O63" s="306"/>
      <c r="P63" s="38" t="s">
        <v>73</v>
      </c>
      <c r="Q63" s="39"/>
      <c r="R63" s="39"/>
      <c r="S63" s="40"/>
      <c r="T63" s="56"/>
      <c r="U63" s="196" t="str">
        <f>IF(U61="","",VLOOKUP(U61,'シフト記号表（勤務時間帯）'!$D$6:$Z$47,23,FALSE))</f>
        <v/>
      </c>
      <c r="V63" s="197" t="str">
        <f>IF(V61="","",VLOOKUP(V61,'シフト記号表（勤務時間帯）'!$D$6:$Z$47,23,FALSE))</f>
        <v/>
      </c>
      <c r="W63" s="197" t="str">
        <f>IF(W61="","",VLOOKUP(W61,'シフト記号表（勤務時間帯）'!$D$6:$Z$47,23,FALSE))</f>
        <v/>
      </c>
      <c r="X63" s="197" t="str">
        <f>IF(X61="","",VLOOKUP(X61,'シフト記号表（勤務時間帯）'!$D$6:$Z$47,23,FALSE))</f>
        <v/>
      </c>
      <c r="Y63" s="197" t="str">
        <f>IF(Y61="","",VLOOKUP(Y61,'シフト記号表（勤務時間帯）'!$D$6:$Z$47,23,FALSE))</f>
        <v/>
      </c>
      <c r="Z63" s="197" t="str">
        <f>IF(Z61="","",VLOOKUP(Z61,'シフト記号表（勤務時間帯）'!$D$6:$Z$47,23,FALSE))</f>
        <v/>
      </c>
      <c r="AA63" s="198" t="str">
        <f>IF(AA61="","",VLOOKUP(AA61,'シフト記号表（勤務時間帯）'!$D$6:$Z$47,23,FALSE))</f>
        <v/>
      </c>
      <c r="AB63" s="196" t="str">
        <f>IF(AB61="","",VLOOKUP(AB61,'シフト記号表（勤務時間帯）'!$D$6:$Z$47,23,FALSE))</f>
        <v/>
      </c>
      <c r="AC63" s="197" t="str">
        <f>IF(AC61="","",VLOOKUP(AC61,'シフト記号表（勤務時間帯）'!$D$6:$Z$47,23,FALSE))</f>
        <v/>
      </c>
      <c r="AD63" s="197" t="str">
        <f>IF(AD61="","",VLOOKUP(AD61,'シフト記号表（勤務時間帯）'!$D$6:$Z$47,23,FALSE))</f>
        <v/>
      </c>
      <c r="AE63" s="197" t="str">
        <f>IF(AE61="","",VLOOKUP(AE61,'シフト記号表（勤務時間帯）'!$D$6:$Z$47,23,FALSE))</f>
        <v/>
      </c>
      <c r="AF63" s="197" t="str">
        <f>IF(AF61="","",VLOOKUP(AF61,'シフト記号表（勤務時間帯）'!$D$6:$Z$47,23,FALSE))</f>
        <v/>
      </c>
      <c r="AG63" s="197" t="str">
        <f>IF(AG61="","",VLOOKUP(AG61,'シフト記号表（勤務時間帯）'!$D$6:$Z$47,23,FALSE))</f>
        <v/>
      </c>
      <c r="AH63" s="198" t="str">
        <f>IF(AH61="","",VLOOKUP(AH61,'シフト記号表（勤務時間帯）'!$D$6:$Z$47,23,FALSE))</f>
        <v/>
      </c>
      <c r="AI63" s="196" t="str">
        <f>IF(AI61="","",VLOOKUP(AI61,'シフト記号表（勤務時間帯）'!$D$6:$Z$47,23,FALSE))</f>
        <v/>
      </c>
      <c r="AJ63" s="197" t="str">
        <f>IF(AJ61="","",VLOOKUP(AJ61,'シフト記号表（勤務時間帯）'!$D$6:$Z$47,23,FALSE))</f>
        <v/>
      </c>
      <c r="AK63" s="197" t="str">
        <f>IF(AK61="","",VLOOKUP(AK61,'シフト記号表（勤務時間帯）'!$D$6:$Z$47,23,FALSE))</f>
        <v/>
      </c>
      <c r="AL63" s="197" t="str">
        <f>IF(AL61="","",VLOOKUP(AL61,'シフト記号表（勤務時間帯）'!$D$6:$Z$47,23,FALSE))</f>
        <v/>
      </c>
      <c r="AM63" s="197" t="str">
        <f>IF(AM61="","",VLOOKUP(AM61,'シフト記号表（勤務時間帯）'!$D$6:$Z$47,23,FALSE))</f>
        <v/>
      </c>
      <c r="AN63" s="197" t="str">
        <f>IF(AN61="","",VLOOKUP(AN61,'シフト記号表（勤務時間帯）'!$D$6:$Z$47,23,FALSE))</f>
        <v/>
      </c>
      <c r="AO63" s="198" t="str">
        <f>IF(AO61="","",VLOOKUP(AO61,'シフト記号表（勤務時間帯）'!$D$6:$Z$47,23,FALSE))</f>
        <v/>
      </c>
      <c r="AP63" s="196" t="str">
        <f>IF(AP61="","",VLOOKUP(AP61,'シフト記号表（勤務時間帯）'!$D$6:$Z$47,23,FALSE))</f>
        <v/>
      </c>
      <c r="AQ63" s="197" t="str">
        <f>IF(AQ61="","",VLOOKUP(AQ61,'シフト記号表（勤務時間帯）'!$D$6:$Z$47,23,FALSE))</f>
        <v/>
      </c>
      <c r="AR63" s="197" t="str">
        <f>IF(AR61="","",VLOOKUP(AR61,'シフト記号表（勤務時間帯）'!$D$6:$Z$47,23,FALSE))</f>
        <v/>
      </c>
      <c r="AS63" s="197" t="str">
        <f>IF(AS61="","",VLOOKUP(AS61,'シフト記号表（勤務時間帯）'!$D$6:$Z$47,23,FALSE))</f>
        <v/>
      </c>
      <c r="AT63" s="197" t="str">
        <f>IF(AT61="","",VLOOKUP(AT61,'シフト記号表（勤務時間帯）'!$D$6:$Z$47,23,FALSE))</f>
        <v/>
      </c>
      <c r="AU63" s="197" t="str">
        <f>IF(AU61="","",VLOOKUP(AU61,'シフト記号表（勤務時間帯）'!$D$6:$Z$47,23,FALSE))</f>
        <v/>
      </c>
      <c r="AV63" s="198" t="str">
        <f>IF(AV61="","",VLOOKUP(AV61,'シフト記号表（勤務時間帯）'!$D$6:$Z$47,23,FALSE))</f>
        <v/>
      </c>
      <c r="AW63" s="196" t="str">
        <f>IF(AW61="","",VLOOKUP(AW61,'シフト記号表（勤務時間帯）'!$D$6:$Z$47,23,FALSE))</f>
        <v/>
      </c>
      <c r="AX63" s="197" t="str">
        <f>IF(AX61="","",VLOOKUP(AX61,'シフト記号表（勤務時間帯）'!$D$6:$Z$47,23,FALSE))</f>
        <v/>
      </c>
      <c r="AY63" s="197" t="str">
        <f>IF(AY61="","",VLOOKUP(AY61,'シフト記号表（勤務時間帯）'!$D$6:$Z$47,23,FALSE))</f>
        <v/>
      </c>
      <c r="AZ63" s="334">
        <f>IF($BC$4="４週",SUM(U63:AV63),IF($BC$4="暦月",SUM(U63:AY63),""))</f>
        <v>0</v>
      </c>
      <c r="BA63" s="335"/>
      <c r="BB63" s="336">
        <f>IF($BC$4="４週",AZ63/4,IF($BC$4="暦月",(AZ63/($BC$9/7)),""))</f>
        <v>0</v>
      </c>
      <c r="BC63" s="335"/>
      <c r="BD63" s="328"/>
      <c r="BE63" s="329"/>
      <c r="BF63" s="329"/>
      <c r="BG63" s="329"/>
      <c r="BH63" s="330"/>
    </row>
    <row r="64" spans="2:60" ht="20.25" customHeight="1" x14ac:dyDescent="0.4">
      <c r="B64" s="119"/>
      <c r="C64" s="277"/>
      <c r="D64" s="278"/>
      <c r="E64" s="279"/>
      <c r="F64" s="162"/>
      <c r="G64" s="158"/>
      <c r="H64" s="286"/>
      <c r="I64" s="289"/>
      <c r="J64" s="290"/>
      <c r="K64" s="290"/>
      <c r="L64" s="291"/>
      <c r="M64" s="298"/>
      <c r="N64" s="299"/>
      <c r="O64" s="300"/>
      <c r="P64" s="21" t="s">
        <v>18</v>
      </c>
      <c r="Q64" s="28"/>
      <c r="R64" s="28"/>
      <c r="S64" s="16"/>
      <c r="T64" s="55"/>
      <c r="U64" s="199"/>
      <c r="V64" s="200"/>
      <c r="W64" s="200"/>
      <c r="X64" s="200"/>
      <c r="Y64" s="200"/>
      <c r="Z64" s="200"/>
      <c r="AA64" s="201"/>
      <c r="AB64" s="199"/>
      <c r="AC64" s="200"/>
      <c r="AD64" s="200"/>
      <c r="AE64" s="200"/>
      <c r="AF64" s="200"/>
      <c r="AG64" s="200"/>
      <c r="AH64" s="201"/>
      <c r="AI64" s="199"/>
      <c r="AJ64" s="200"/>
      <c r="AK64" s="200"/>
      <c r="AL64" s="200"/>
      <c r="AM64" s="200"/>
      <c r="AN64" s="200"/>
      <c r="AO64" s="201"/>
      <c r="AP64" s="199"/>
      <c r="AQ64" s="200"/>
      <c r="AR64" s="200"/>
      <c r="AS64" s="200"/>
      <c r="AT64" s="200"/>
      <c r="AU64" s="200"/>
      <c r="AV64" s="201"/>
      <c r="AW64" s="199"/>
      <c r="AX64" s="200"/>
      <c r="AY64" s="200"/>
      <c r="AZ64" s="307"/>
      <c r="BA64" s="308"/>
      <c r="BB64" s="321"/>
      <c r="BC64" s="308"/>
      <c r="BD64" s="322"/>
      <c r="BE64" s="323"/>
      <c r="BF64" s="323"/>
      <c r="BG64" s="323"/>
      <c r="BH64" s="324"/>
    </row>
    <row r="65" spans="2:60" ht="20.25" customHeight="1" x14ac:dyDescent="0.4">
      <c r="B65" s="117">
        <f>B62+1</f>
        <v>15</v>
      </c>
      <c r="C65" s="280"/>
      <c r="D65" s="281"/>
      <c r="E65" s="282"/>
      <c r="F65" s="162">
        <f>C64</f>
        <v>0</v>
      </c>
      <c r="G65" s="158"/>
      <c r="H65" s="341"/>
      <c r="I65" s="292"/>
      <c r="J65" s="293"/>
      <c r="K65" s="293"/>
      <c r="L65" s="294"/>
      <c r="M65" s="301"/>
      <c r="N65" s="302"/>
      <c r="O65" s="303"/>
      <c r="P65" s="23" t="s">
        <v>72</v>
      </c>
      <c r="Q65" s="24"/>
      <c r="R65" s="24"/>
      <c r="S65" s="19"/>
      <c r="T65" s="50"/>
      <c r="U65" s="193" t="str">
        <f>IF(U64="","",VLOOKUP(U64,'シフト記号表（勤務時間帯）'!$D$6:$X$47,21,FALSE))</f>
        <v/>
      </c>
      <c r="V65" s="194" t="str">
        <f>IF(V64="","",VLOOKUP(V64,'シフト記号表（勤務時間帯）'!$D$6:$X$47,21,FALSE))</f>
        <v/>
      </c>
      <c r="W65" s="194" t="str">
        <f>IF(W64="","",VLOOKUP(W64,'シフト記号表（勤務時間帯）'!$D$6:$X$47,21,FALSE))</f>
        <v/>
      </c>
      <c r="X65" s="194" t="str">
        <f>IF(X64="","",VLOOKUP(X64,'シフト記号表（勤務時間帯）'!$D$6:$X$47,21,FALSE))</f>
        <v/>
      </c>
      <c r="Y65" s="194" t="str">
        <f>IF(Y64="","",VLOOKUP(Y64,'シフト記号表（勤務時間帯）'!$D$6:$X$47,21,FALSE))</f>
        <v/>
      </c>
      <c r="Z65" s="194" t="str">
        <f>IF(Z64="","",VLOOKUP(Z64,'シフト記号表（勤務時間帯）'!$D$6:$X$47,21,FALSE))</f>
        <v/>
      </c>
      <c r="AA65" s="195" t="str">
        <f>IF(AA64="","",VLOOKUP(AA64,'シフト記号表（勤務時間帯）'!$D$6:$X$47,21,FALSE))</f>
        <v/>
      </c>
      <c r="AB65" s="193" t="str">
        <f>IF(AB64="","",VLOOKUP(AB64,'シフト記号表（勤務時間帯）'!$D$6:$X$47,21,FALSE))</f>
        <v/>
      </c>
      <c r="AC65" s="194" t="str">
        <f>IF(AC64="","",VLOOKUP(AC64,'シフト記号表（勤務時間帯）'!$D$6:$X$47,21,FALSE))</f>
        <v/>
      </c>
      <c r="AD65" s="194" t="str">
        <f>IF(AD64="","",VLOOKUP(AD64,'シフト記号表（勤務時間帯）'!$D$6:$X$47,21,FALSE))</f>
        <v/>
      </c>
      <c r="AE65" s="194" t="str">
        <f>IF(AE64="","",VLOOKUP(AE64,'シフト記号表（勤務時間帯）'!$D$6:$X$47,21,FALSE))</f>
        <v/>
      </c>
      <c r="AF65" s="194" t="str">
        <f>IF(AF64="","",VLOOKUP(AF64,'シフト記号表（勤務時間帯）'!$D$6:$X$47,21,FALSE))</f>
        <v/>
      </c>
      <c r="AG65" s="194" t="str">
        <f>IF(AG64="","",VLOOKUP(AG64,'シフト記号表（勤務時間帯）'!$D$6:$X$47,21,FALSE))</f>
        <v/>
      </c>
      <c r="AH65" s="195" t="str">
        <f>IF(AH64="","",VLOOKUP(AH64,'シフト記号表（勤務時間帯）'!$D$6:$X$47,21,FALSE))</f>
        <v/>
      </c>
      <c r="AI65" s="193" t="str">
        <f>IF(AI64="","",VLOOKUP(AI64,'シフト記号表（勤務時間帯）'!$D$6:$X$47,21,FALSE))</f>
        <v/>
      </c>
      <c r="AJ65" s="194" t="str">
        <f>IF(AJ64="","",VLOOKUP(AJ64,'シフト記号表（勤務時間帯）'!$D$6:$X$47,21,FALSE))</f>
        <v/>
      </c>
      <c r="AK65" s="194" t="str">
        <f>IF(AK64="","",VLOOKUP(AK64,'シフト記号表（勤務時間帯）'!$D$6:$X$47,21,FALSE))</f>
        <v/>
      </c>
      <c r="AL65" s="194" t="str">
        <f>IF(AL64="","",VLOOKUP(AL64,'シフト記号表（勤務時間帯）'!$D$6:$X$47,21,FALSE))</f>
        <v/>
      </c>
      <c r="AM65" s="194" t="str">
        <f>IF(AM64="","",VLOOKUP(AM64,'シフト記号表（勤務時間帯）'!$D$6:$X$47,21,FALSE))</f>
        <v/>
      </c>
      <c r="AN65" s="194" t="str">
        <f>IF(AN64="","",VLOOKUP(AN64,'シフト記号表（勤務時間帯）'!$D$6:$X$47,21,FALSE))</f>
        <v/>
      </c>
      <c r="AO65" s="195" t="str">
        <f>IF(AO64="","",VLOOKUP(AO64,'シフト記号表（勤務時間帯）'!$D$6:$X$47,21,FALSE))</f>
        <v/>
      </c>
      <c r="AP65" s="193" t="str">
        <f>IF(AP64="","",VLOOKUP(AP64,'シフト記号表（勤務時間帯）'!$D$6:$X$47,21,FALSE))</f>
        <v/>
      </c>
      <c r="AQ65" s="194" t="str">
        <f>IF(AQ64="","",VLOOKUP(AQ64,'シフト記号表（勤務時間帯）'!$D$6:$X$47,21,FALSE))</f>
        <v/>
      </c>
      <c r="AR65" s="194" t="str">
        <f>IF(AR64="","",VLOOKUP(AR64,'シフト記号表（勤務時間帯）'!$D$6:$X$47,21,FALSE))</f>
        <v/>
      </c>
      <c r="AS65" s="194" t="str">
        <f>IF(AS64="","",VLOOKUP(AS64,'シフト記号表（勤務時間帯）'!$D$6:$X$47,21,FALSE))</f>
        <v/>
      </c>
      <c r="AT65" s="194" t="str">
        <f>IF(AT64="","",VLOOKUP(AT64,'シフト記号表（勤務時間帯）'!$D$6:$X$47,21,FALSE))</f>
        <v/>
      </c>
      <c r="AU65" s="194" t="str">
        <f>IF(AU64="","",VLOOKUP(AU64,'シフト記号表（勤務時間帯）'!$D$6:$X$47,21,FALSE))</f>
        <v/>
      </c>
      <c r="AV65" s="195" t="str">
        <f>IF(AV64="","",VLOOKUP(AV64,'シフト記号表（勤務時間帯）'!$D$6:$X$47,21,FALSE))</f>
        <v/>
      </c>
      <c r="AW65" s="193" t="str">
        <f>IF(AW64="","",VLOOKUP(AW64,'シフト記号表（勤務時間帯）'!$D$6:$X$47,21,FALSE))</f>
        <v/>
      </c>
      <c r="AX65" s="194" t="str">
        <f>IF(AX64="","",VLOOKUP(AX64,'シフト記号表（勤務時間帯）'!$D$6:$X$47,21,FALSE))</f>
        <v/>
      </c>
      <c r="AY65" s="194" t="str">
        <f>IF(AY64="","",VLOOKUP(AY64,'シフト記号表（勤務時間帯）'!$D$6:$X$47,21,FALSE))</f>
        <v/>
      </c>
      <c r="AZ65" s="331">
        <f>IF($BC$4="４週",SUM(U65:AV65),IF($BC$4="暦月",SUM(U65:AY65),""))</f>
        <v>0</v>
      </c>
      <c r="BA65" s="332"/>
      <c r="BB65" s="333">
        <f>IF($BC$4="４週",AZ65/4,IF($BC$4="暦月",(AZ65/($BC$9/7)),""))</f>
        <v>0</v>
      </c>
      <c r="BC65" s="332"/>
      <c r="BD65" s="325"/>
      <c r="BE65" s="326"/>
      <c r="BF65" s="326"/>
      <c r="BG65" s="326"/>
      <c r="BH65" s="327"/>
    </row>
    <row r="66" spans="2:60" ht="20.25" customHeight="1" x14ac:dyDescent="0.4">
      <c r="B66" s="118"/>
      <c r="C66" s="283"/>
      <c r="D66" s="284"/>
      <c r="E66" s="285"/>
      <c r="F66" s="163"/>
      <c r="G66" s="159">
        <f>C64</f>
        <v>0</v>
      </c>
      <c r="H66" s="352"/>
      <c r="I66" s="295"/>
      <c r="J66" s="296"/>
      <c r="K66" s="296"/>
      <c r="L66" s="297"/>
      <c r="M66" s="304"/>
      <c r="N66" s="305"/>
      <c r="O66" s="306"/>
      <c r="P66" s="38" t="s">
        <v>73</v>
      </c>
      <c r="Q66" s="39"/>
      <c r="R66" s="39"/>
      <c r="S66" s="40"/>
      <c r="T66" s="56"/>
      <c r="U66" s="196" t="str">
        <f>IF(U64="","",VLOOKUP(U64,'シフト記号表（勤務時間帯）'!$D$6:$Z$47,23,FALSE))</f>
        <v/>
      </c>
      <c r="V66" s="197" t="str">
        <f>IF(V64="","",VLOOKUP(V64,'シフト記号表（勤務時間帯）'!$D$6:$Z$47,23,FALSE))</f>
        <v/>
      </c>
      <c r="W66" s="197" t="str">
        <f>IF(W64="","",VLOOKUP(W64,'シフト記号表（勤務時間帯）'!$D$6:$Z$47,23,FALSE))</f>
        <v/>
      </c>
      <c r="X66" s="197" t="str">
        <f>IF(X64="","",VLOOKUP(X64,'シフト記号表（勤務時間帯）'!$D$6:$Z$47,23,FALSE))</f>
        <v/>
      </c>
      <c r="Y66" s="197" t="str">
        <f>IF(Y64="","",VLOOKUP(Y64,'シフト記号表（勤務時間帯）'!$D$6:$Z$47,23,FALSE))</f>
        <v/>
      </c>
      <c r="Z66" s="197" t="str">
        <f>IF(Z64="","",VLOOKUP(Z64,'シフト記号表（勤務時間帯）'!$D$6:$Z$47,23,FALSE))</f>
        <v/>
      </c>
      <c r="AA66" s="198" t="str">
        <f>IF(AA64="","",VLOOKUP(AA64,'シフト記号表（勤務時間帯）'!$D$6:$Z$47,23,FALSE))</f>
        <v/>
      </c>
      <c r="AB66" s="196" t="str">
        <f>IF(AB64="","",VLOOKUP(AB64,'シフト記号表（勤務時間帯）'!$D$6:$Z$47,23,FALSE))</f>
        <v/>
      </c>
      <c r="AC66" s="197" t="str">
        <f>IF(AC64="","",VLOOKUP(AC64,'シフト記号表（勤務時間帯）'!$D$6:$Z$47,23,FALSE))</f>
        <v/>
      </c>
      <c r="AD66" s="197" t="str">
        <f>IF(AD64="","",VLOOKUP(AD64,'シフト記号表（勤務時間帯）'!$D$6:$Z$47,23,FALSE))</f>
        <v/>
      </c>
      <c r="AE66" s="197" t="str">
        <f>IF(AE64="","",VLOOKUP(AE64,'シフト記号表（勤務時間帯）'!$D$6:$Z$47,23,FALSE))</f>
        <v/>
      </c>
      <c r="AF66" s="197" t="str">
        <f>IF(AF64="","",VLOOKUP(AF64,'シフト記号表（勤務時間帯）'!$D$6:$Z$47,23,FALSE))</f>
        <v/>
      </c>
      <c r="AG66" s="197" t="str">
        <f>IF(AG64="","",VLOOKUP(AG64,'シフト記号表（勤務時間帯）'!$D$6:$Z$47,23,FALSE))</f>
        <v/>
      </c>
      <c r="AH66" s="198" t="str">
        <f>IF(AH64="","",VLOOKUP(AH64,'シフト記号表（勤務時間帯）'!$D$6:$Z$47,23,FALSE))</f>
        <v/>
      </c>
      <c r="AI66" s="196" t="str">
        <f>IF(AI64="","",VLOOKUP(AI64,'シフト記号表（勤務時間帯）'!$D$6:$Z$47,23,FALSE))</f>
        <v/>
      </c>
      <c r="AJ66" s="197" t="str">
        <f>IF(AJ64="","",VLOOKUP(AJ64,'シフト記号表（勤務時間帯）'!$D$6:$Z$47,23,FALSE))</f>
        <v/>
      </c>
      <c r="AK66" s="197" t="str">
        <f>IF(AK64="","",VLOOKUP(AK64,'シフト記号表（勤務時間帯）'!$D$6:$Z$47,23,FALSE))</f>
        <v/>
      </c>
      <c r="AL66" s="197" t="str">
        <f>IF(AL64="","",VLOOKUP(AL64,'シフト記号表（勤務時間帯）'!$D$6:$Z$47,23,FALSE))</f>
        <v/>
      </c>
      <c r="AM66" s="197" t="str">
        <f>IF(AM64="","",VLOOKUP(AM64,'シフト記号表（勤務時間帯）'!$D$6:$Z$47,23,FALSE))</f>
        <v/>
      </c>
      <c r="AN66" s="197" t="str">
        <f>IF(AN64="","",VLOOKUP(AN64,'シフト記号表（勤務時間帯）'!$D$6:$Z$47,23,FALSE))</f>
        <v/>
      </c>
      <c r="AO66" s="198" t="str">
        <f>IF(AO64="","",VLOOKUP(AO64,'シフト記号表（勤務時間帯）'!$D$6:$Z$47,23,FALSE))</f>
        <v/>
      </c>
      <c r="AP66" s="196" t="str">
        <f>IF(AP64="","",VLOOKUP(AP64,'シフト記号表（勤務時間帯）'!$D$6:$Z$47,23,FALSE))</f>
        <v/>
      </c>
      <c r="AQ66" s="197" t="str">
        <f>IF(AQ64="","",VLOOKUP(AQ64,'シフト記号表（勤務時間帯）'!$D$6:$Z$47,23,FALSE))</f>
        <v/>
      </c>
      <c r="AR66" s="197" t="str">
        <f>IF(AR64="","",VLOOKUP(AR64,'シフト記号表（勤務時間帯）'!$D$6:$Z$47,23,FALSE))</f>
        <v/>
      </c>
      <c r="AS66" s="197" t="str">
        <f>IF(AS64="","",VLOOKUP(AS64,'シフト記号表（勤務時間帯）'!$D$6:$Z$47,23,FALSE))</f>
        <v/>
      </c>
      <c r="AT66" s="197" t="str">
        <f>IF(AT64="","",VLOOKUP(AT64,'シフト記号表（勤務時間帯）'!$D$6:$Z$47,23,FALSE))</f>
        <v/>
      </c>
      <c r="AU66" s="197" t="str">
        <f>IF(AU64="","",VLOOKUP(AU64,'シフト記号表（勤務時間帯）'!$D$6:$Z$47,23,FALSE))</f>
        <v/>
      </c>
      <c r="AV66" s="198" t="str">
        <f>IF(AV64="","",VLOOKUP(AV64,'シフト記号表（勤務時間帯）'!$D$6:$Z$47,23,FALSE))</f>
        <v/>
      </c>
      <c r="AW66" s="196" t="str">
        <f>IF(AW64="","",VLOOKUP(AW64,'シフト記号表（勤務時間帯）'!$D$6:$Z$47,23,FALSE))</f>
        <v/>
      </c>
      <c r="AX66" s="197" t="str">
        <f>IF(AX64="","",VLOOKUP(AX64,'シフト記号表（勤務時間帯）'!$D$6:$Z$47,23,FALSE))</f>
        <v/>
      </c>
      <c r="AY66" s="197" t="str">
        <f>IF(AY64="","",VLOOKUP(AY64,'シフト記号表（勤務時間帯）'!$D$6:$Z$47,23,FALSE))</f>
        <v/>
      </c>
      <c r="AZ66" s="334">
        <f>IF($BC$4="４週",SUM(U66:AV66),IF($BC$4="暦月",SUM(U66:AY66),""))</f>
        <v>0</v>
      </c>
      <c r="BA66" s="335"/>
      <c r="BB66" s="336">
        <f>IF($BC$4="４週",AZ66/4,IF($BC$4="暦月",(AZ66/($BC$9/7)),""))</f>
        <v>0</v>
      </c>
      <c r="BC66" s="335"/>
      <c r="BD66" s="328"/>
      <c r="BE66" s="329"/>
      <c r="BF66" s="329"/>
      <c r="BG66" s="329"/>
      <c r="BH66" s="330"/>
    </row>
    <row r="67" spans="2:60" ht="20.25" customHeight="1" x14ac:dyDescent="0.4">
      <c r="B67" s="119"/>
      <c r="C67" s="277"/>
      <c r="D67" s="278"/>
      <c r="E67" s="279"/>
      <c r="F67" s="162"/>
      <c r="G67" s="158"/>
      <c r="H67" s="286"/>
      <c r="I67" s="289"/>
      <c r="J67" s="290"/>
      <c r="K67" s="290"/>
      <c r="L67" s="291"/>
      <c r="M67" s="298"/>
      <c r="N67" s="299"/>
      <c r="O67" s="300"/>
      <c r="P67" s="41" t="s">
        <v>18</v>
      </c>
      <c r="Q67" s="42"/>
      <c r="R67" s="42"/>
      <c r="S67" s="43"/>
      <c r="T67" s="57"/>
      <c r="U67" s="199"/>
      <c r="V67" s="200"/>
      <c r="W67" s="200"/>
      <c r="X67" s="200"/>
      <c r="Y67" s="200"/>
      <c r="Z67" s="200"/>
      <c r="AA67" s="201"/>
      <c r="AB67" s="199"/>
      <c r="AC67" s="200"/>
      <c r="AD67" s="200"/>
      <c r="AE67" s="200"/>
      <c r="AF67" s="200"/>
      <c r="AG67" s="200"/>
      <c r="AH67" s="201"/>
      <c r="AI67" s="199"/>
      <c r="AJ67" s="200"/>
      <c r="AK67" s="200"/>
      <c r="AL67" s="200"/>
      <c r="AM67" s="200"/>
      <c r="AN67" s="200"/>
      <c r="AO67" s="201"/>
      <c r="AP67" s="199"/>
      <c r="AQ67" s="200"/>
      <c r="AR67" s="200"/>
      <c r="AS67" s="200"/>
      <c r="AT67" s="200"/>
      <c r="AU67" s="200"/>
      <c r="AV67" s="201"/>
      <c r="AW67" s="199"/>
      <c r="AX67" s="200"/>
      <c r="AY67" s="200"/>
      <c r="AZ67" s="307"/>
      <c r="BA67" s="308"/>
      <c r="BB67" s="321"/>
      <c r="BC67" s="308"/>
      <c r="BD67" s="322"/>
      <c r="BE67" s="323"/>
      <c r="BF67" s="323"/>
      <c r="BG67" s="323"/>
      <c r="BH67" s="324"/>
    </row>
    <row r="68" spans="2:60" ht="20.25" customHeight="1" x14ac:dyDescent="0.4">
      <c r="B68" s="117">
        <f>B65+1</f>
        <v>16</v>
      </c>
      <c r="C68" s="280"/>
      <c r="D68" s="281"/>
      <c r="E68" s="282"/>
      <c r="F68" s="162">
        <f>C67</f>
        <v>0</v>
      </c>
      <c r="G68" s="158"/>
      <c r="H68" s="341"/>
      <c r="I68" s="292"/>
      <c r="J68" s="293"/>
      <c r="K68" s="293"/>
      <c r="L68" s="294"/>
      <c r="M68" s="301"/>
      <c r="N68" s="302"/>
      <c r="O68" s="303"/>
      <c r="P68" s="23" t="s">
        <v>72</v>
      </c>
      <c r="Q68" s="24"/>
      <c r="R68" s="24"/>
      <c r="S68" s="19"/>
      <c r="T68" s="50"/>
      <c r="U68" s="193" t="str">
        <f>IF(U67="","",VLOOKUP(U67,'シフト記号表（勤務時間帯）'!$D$6:$X$47,21,FALSE))</f>
        <v/>
      </c>
      <c r="V68" s="194" t="str">
        <f>IF(V67="","",VLOOKUP(V67,'シフト記号表（勤務時間帯）'!$D$6:$X$47,21,FALSE))</f>
        <v/>
      </c>
      <c r="W68" s="194" t="str">
        <f>IF(W67="","",VLOOKUP(W67,'シフト記号表（勤務時間帯）'!$D$6:$X$47,21,FALSE))</f>
        <v/>
      </c>
      <c r="X68" s="194" t="str">
        <f>IF(X67="","",VLOOKUP(X67,'シフト記号表（勤務時間帯）'!$D$6:$X$47,21,FALSE))</f>
        <v/>
      </c>
      <c r="Y68" s="194" t="str">
        <f>IF(Y67="","",VLOOKUP(Y67,'シフト記号表（勤務時間帯）'!$D$6:$X$47,21,FALSE))</f>
        <v/>
      </c>
      <c r="Z68" s="194" t="str">
        <f>IF(Z67="","",VLOOKUP(Z67,'シフト記号表（勤務時間帯）'!$D$6:$X$47,21,FALSE))</f>
        <v/>
      </c>
      <c r="AA68" s="195" t="str">
        <f>IF(AA67="","",VLOOKUP(AA67,'シフト記号表（勤務時間帯）'!$D$6:$X$47,21,FALSE))</f>
        <v/>
      </c>
      <c r="AB68" s="193" t="str">
        <f>IF(AB67="","",VLOOKUP(AB67,'シフト記号表（勤務時間帯）'!$D$6:$X$47,21,FALSE))</f>
        <v/>
      </c>
      <c r="AC68" s="194" t="str">
        <f>IF(AC67="","",VLOOKUP(AC67,'シフト記号表（勤務時間帯）'!$D$6:$X$47,21,FALSE))</f>
        <v/>
      </c>
      <c r="AD68" s="194" t="str">
        <f>IF(AD67="","",VLOOKUP(AD67,'シフト記号表（勤務時間帯）'!$D$6:$X$47,21,FALSE))</f>
        <v/>
      </c>
      <c r="AE68" s="194" t="str">
        <f>IF(AE67="","",VLOOKUP(AE67,'シフト記号表（勤務時間帯）'!$D$6:$X$47,21,FALSE))</f>
        <v/>
      </c>
      <c r="AF68" s="194" t="str">
        <f>IF(AF67="","",VLOOKUP(AF67,'シフト記号表（勤務時間帯）'!$D$6:$X$47,21,FALSE))</f>
        <v/>
      </c>
      <c r="AG68" s="194" t="str">
        <f>IF(AG67="","",VLOOKUP(AG67,'シフト記号表（勤務時間帯）'!$D$6:$X$47,21,FALSE))</f>
        <v/>
      </c>
      <c r="AH68" s="195" t="str">
        <f>IF(AH67="","",VLOOKUP(AH67,'シフト記号表（勤務時間帯）'!$D$6:$X$47,21,FALSE))</f>
        <v/>
      </c>
      <c r="AI68" s="193" t="str">
        <f>IF(AI67="","",VLOOKUP(AI67,'シフト記号表（勤務時間帯）'!$D$6:$X$47,21,FALSE))</f>
        <v/>
      </c>
      <c r="AJ68" s="194" t="str">
        <f>IF(AJ67="","",VLOOKUP(AJ67,'シフト記号表（勤務時間帯）'!$D$6:$X$47,21,FALSE))</f>
        <v/>
      </c>
      <c r="AK68" s="194" t="str">
        <f>IF(AK67="","",VLOOKUP(AK67,'シフト記号表（勤務時間帯）'!$D$6:$X$47,21,FALSE))</f>
        <v/>
      </c>
      <c r="AL68" s="194" t="str">
        <f>IF(AL67="","",VLOOKUP(AL67,'シフト記号表（勤務時間帯）'!$D$6:$X$47,21,FALSE))</f>
        <v/>
      </c>
      <c r="AM68" s="194" t="str">
        <f>IF(AM67="","",VLOOKUP(AM67,'シフト記号表（勤務時間帯）'!$D$6:$X$47,21,FALSE))</f>
        <v/>
      </c>
      <c r="AN68" s="194" t="str">
        <f>IF(AN67="","",VLOOKUP(AN67,'シフト記号表（勤務時間帯）'!$D$6:$X$47,21,FALSE))</f>
        <v/>
      </c>
      <c r="AO68" s="195" t="str">
        <f>IF(AO67="","",VLOOKUP(AO67,'シフト記号表（勤務時間帯）'!$D$6:$X$47,21,FALSE))</f>
        <v/>
      </c>
      <c r="AP68" s="193" t="str">
        <f>IF(AP67="","",VLOOKUP(AP67,'シフト記号表（勤務時間帯）'!$D$6:$X$47,21,FALSE))</f>
        <v/>
      </c>
      <c r="AQ68" s="194" t="str">
        <f>IF(AQ67="","",VLOOKUP(AQ67,'シフト記号表（勤務時間帯）'!$D$6:$X$47,21,FALSE))</f>
        <v/>
      </c>
      <c r="AR68" s="194" t="str">
        <f>IF(AR67="","",VLOOKUP(AR67,'シフト記号表（勤務時間帯）'!$D$6:$X$47,21,FALSE))</f>
        <v/>
      </c>
      <c r="AS68" s="194" t="str">
        <f>IF(AS67="","",VLOOKUP(AS67,'シフト記号表（勤務時間帯）'!$D$6:$X$47,21,FALSE))</f>
        <v/>
      </c>
      <c r="AT68" s="194" t="str">
        <f>IF(AT67="","",VLOOKUP(AT67,'シフト記号表（勤務時間帯）'!$D$6:$X$47,21,FALSE))</f>
        <v/>
      </c>
      <c r="AU68" s="194" t="str">
        <f>IF(AU67="","",VLOOKUP(AU67,'シフト記号表（勤務時間帯）'!$D$6:$X$47,21,FALSE))</f>
        <v/>
      </c>
      <c r="AV68" s="195" t="str">
        <f>IF(AV67="","",VLOOKUP(AV67,'シフト記号表（勤務時間帯）'!$D$6:$X$47,21,FALSE))</f>
        <v/>
      </c>
      <c r="AW68" s="193" t="str">
        <f>IF(AW67="","",VLOOKUP(AW67,'シフト記号表（勤務時間帯）'!$D$6:$X$47,21,FALSE))</f>
        <v/>
      </c>
      <c r="AX68" s="194" t="str">
        <f>IF(AX67="","",VLOOKUP(AX67,'シフト記号表（勤務時間帯）'!$D$6:$X$47,21,FALSE))</f>
        <v/>
      </c>
      <c r="AY68" s="194" t="str">
        <f>IF(AY67="","",VLOOKUP(AY67,'シフト記号表（勤務時間帯）'!$D$6:$X$47,21,FALSE))</f>
        <v/>
      </c>
      <c r="AZ68" s="331">
        <f>IF($BC$4="４週",SUM(U68:AV68),IF($BC$4="暦月",SUM(U68:AY68),""))</f>
        <v>0</v>
      </c>
      <c r="BA68" s="332"/>
      <c r="BB68" s="333">
        <f>IF($BC$4="４週",AZ68/4,IF($BC$4="暦月",(AZ68/($BC$9/7)),""))</f>
        <v>0</v>
      </c>
      <c r="BC68" s="332"/>
      <c r="BD68" s="325"/>
      <c r="BE68" s="326"/>
      <c r="BF68" s="326"/>
      <c r="BG68" s="326"/>
      <c r="BH68" s="327"/>
    </row>
    <row r="69" spans="2:60" ht="20.25" customHeight="1" thickBot="1" x14ac:dyDescent="0.45">
      <c r="B69" s="117"/>
      <c r="C69" s="342"/>
      <c r="D69" s="343"/>
      <c r="E69" s="344"/>
      <c r="F69" s="164"/>
      <c r="G69" s="160">
        <f>C67</f>
        <v>0</v>
      </c>
      <c r="H69" s="345"/>
      <c r="I69" s="346"/>
      <c r="J69" s="347"/>
      <c r="K69" s="347"/>
      <c r="L69" s="348"/>
      <c r="M69" s="349"/>
      <c r="N69" s="350"/>
      <c r="O69" s="351"/>
      <c r="P69" s="58" t="s">
        <v>73</v>
      </c>
      <c r="Q69" s="30"/>
      <c r="R69" s="30"/>
      <c r="S69" s="59"/>
      <c r="T69" s="60"/>
      <c r="U69" s="196" t="str">
        <f>IF(U67="","",VLOOKUP(U67,'シフト記号表（勤務時間帯）'!$D$6:$Z$47,23,FALSE))</f>
        <v/>
      </c>
      <c r="V69" s="197" t="str">
        <f>IF(V67="","",VLOOKUP(V67,'シフト記号表（勤務時間帯）'!$D$6:$Z$47,23,FALSE))</f>
        <v/>
      </c>
      <c r="W69" s="197" t="str">
        <f>IF(W67="","",VLOOKUP(W67,'シフト記号表（勤務時間帯）'!$D$6:$Z$47,23,FALSE))</f>
        <v/>
      </c>
      <c r="X69" s="197" t="str">
        <f>IF(X67="","",VLOOKUP(X67,'シフト記号表（勤務時間帯）'!$D$6:$Z$47,23,FALSE))</f>
        <v/>
      </c>
      <c r="Y69" s="197" t="str">
        <f>IF(Y67="","",VLOOKUP(Y67,'シフト記号表（勤務時間帯）'!$D$6:$Z$47,23,FALSE))</f>
        <v/>
      </c>
      <c r="Z69" s="197" t="str">
        <f>IF(Z67="","",VLOOKUP(Z67,'シフト記号表（勤務時間帯）'!$D$6:$Z$47,23,FALSE))</f>
        <v/>
      </c>
      <c r="AA69" s="198" t="str">
        <f>IF(AA67="","",VLOOKUP(AA67,'シフト記号表（勤務時間帯）'!$D$6:$Z$47,23,FALSE))</f>
        <v/>
      </c>
      <c r="AB69" s="196" t="str">
        <f>IF(AB67="","",VLOOKUP(AB67,'シフト記号表（勤務時間帯）'!$D$6:$Z$47,23,FALSE))</f>
        <v/>
      </c>
      <c r="AC69" s="197" t="str">
        <f>IF(AC67="","",VLOOKUP(AC67,'シフト記号表（勤務時間帯）'!$D$6:$Z$47,23,FALSE))</f>
        <v/>
      </c>
      <c r="AD69" s="197" t="str">
        <f>IF(AD67="","",VLOOKUP(AD67,'シフト記号表（勤務時間帯）'!$D$6:$Z$47,23,FALSE))</f>
        <v/>
      </c>
      <c r="AE69" s="197" t="str">
        <f>IF(AE67="","",VLOOKUP(AE67,'シフト記号表（勤務時間帯）'!$D$6:$Z$47,23,FALSE))</f>
        <v/>
      </c>
      <c r="AF69" s="197" t="str">
        <f>IF(AF67="","",VLOOKUP(AF67,'シフト記号表（勤務時間帯）'!$D$6:$Z$47,23,FALSE))</f>
        <v/>
      </c>
      <c r="AG69" s="197" t="str">
        <f>IF(AG67="","",VLOOKUP(AG67,'シフト記号表（勤務時間帯）'!$D$6:$Z$47,23,FALSE))</f>
        <v/>
      </c>
      <c r="AH69" s="198" t="str">
        <f>IF(AH67="","",VLOOKUP(AH67,'シフト記号表（勤務時間帯）'!$D$6:$Z$47,23,FALSE))</f>
        <v/>
      </c>
      <c r="AI69" s="196" t="str">
        <f>IF(AI67="","",VLOOKUP(AI67,'シフト記号表（勤務時間帯）'!$D$6:$Z$47,23,FALSE))</f>
        <v/>
      </c>
      <c r="AJ69" s="197" t="str">
        <f>IF(AJ67="","",VLOOKUP(AJ67,'シフト記号表（勤務時間帯）'!$D$6:$Z$47,23,FALSE))</f>
        <v/>
      </c>
      <c r="AK69" s="197" t="str">
        <f>IF(AK67="","",VLOOKUP(AK67,'シフト記号表（勤務時間帯）'!$D$6:$Z$47,23,FALSE))</f>
        <v/>
      </c>
      <c r="AL69" s="197" t="str">
        <f>IF(AL67="","",VLOOKUP(AL67,'シフト記号表（勤務時間帯）'!$D$6:$Z$47,23,FALSE))</f>
        <v/>
      </c>
      <c r="AM69" s="197" t="str">
        <f>IF(AM67="","",VLOOKUP(AM67,'シフト記号表（勤務時間帯）'!$D$6:$Z$47,23,FALSE))</f>
        <v/>
      </c>
      <c r="AN69" s="197" t="str">
        <f>IF(AN67="","",VLOOKUP(AN67,'シフト記号表（勤務時間帯）'!$D$6:$Z$47,23,FALSE))</f>
        <v/>
      </c>
      <c r="AO69" s="198" t="str">
        <f>IF(AO67="","",VLOOKUP(AO67,'シフト記号表（勤務時間帯）'!$D$6:$Z$47,23,FALSE))</f>
        <v/>
      </c>
      <c r="AP69" s="196" t="str">
        <f>IF(AP67="","",VLOOKUP(AP67,'シフト記号表（勤務時間帯）'!$D$6:$Z$47,23,FALSE))</f>
        <v/>
      </c>
      <c r="AQ69" s="197" t="str">
        <f>IF(AQ67="","",VLOOKUP(AQ67,'シフト記号表（勤務時間帯）'!$D$6:$Z$47,23,FALSE))</f>
        <v/>
      </c>
      <c r="AR69" s="197" t="str">
        <f>IF(AR67="","",VLOOKUP(AR67,'シフト記号表（勤務時間帯）'!$D$6:$Z$47,23,FALSE))</f>
        <v/>
      </c>
      <c r="AS69" s="197" t="str">
        <f>IF(AS67="","",VLOOKUP(AS67,'シフト記号表（勤務時間帯）'!$D$6:$Z$47,23,FALSE))</f>
        <v/>
      </c>
      <c r="AT69" s="197" t="str">
        <f>IF(AT67="","",VLOOKUP(AT67,'シフト記号表（勤務時間帯）'!$D$6:$Z$47,23,FALSE))</f>
        <v/>
      </c>
      <c r="AU69" s="197" t="str">
        <f>IF(AU67="","",VLOOKUP(AU67,'シフト記号表（勤務時間帯）'!$D$6:$Z$47,23,FALSE))</f>
        <v/>
      </c>
      <c r="AV69" s="198" t="str">
        <f>IF(AV67="","",VLOOKUP(AV67,'シフト記号表（勤務時間帯）'!$D$6:$Z$47,23,FALSE))</f>
        <v/>
      </c>
      <c r="AW69" s="196" t="str">
        <f>IF(AW67="","",VLOOKUP(AW67,'シフト記号表（勤務時間帯）'!$D$6:$Z$47,23,FALSE))</f>
        <v/>
      </c>
      <c r="AX69" s="197" t="str">
        <f>IF(AX67="","",VLOOKUP(AX67,'シフト記号表（勤務時間帯）'!$D$6:$Z$47,23,FALSE))</f>
        <v/>
      </c>
      <c r="AY69" s="197" t="str">
        <f>IF(AY67="","",VLOOKUP(AY67,'シフト記号表（勤務時間帯）'!$D$6:$Z$47,23,FALSE))</f>
        <v/>
      </c>
      <c r="AZ69" s="356">
        <f>IF($BC$4="４週",SUM(U69:AV69),IF($BC$4="暦月",SUM(U69:AY69),""))</f>
        <v>0</v>
      </c>
      <c r="BA69" s="357"/>
      <c r="BB69" s="358">
        <f>IF($BC$4="４週",AZ69/4,IF($BC$4="暦月",(AZ69/($BC$9/7)),""))</f>
        <v>0</v>
      </c>
      <c r="BC69" s="357"/>
      <c r="BD69" s="353"/>
      <c r="BE69" s="354"/>
      <c r="BF69" s="354"/>
      <c r="BG69" s="354"/>
      <c r="BH69" s="355"/>
    </row>
    <row r="70" spans="2:60" ht="20.25" customHeight="1" x14ac:dyDescent="0.4">
      <c r="B70" s="359" t="s">
        <v>178</v>
      </c>
      <c r="C70" s="360"/>
      <c r="D70" s="360"/>
      <c r="E70" s="360"/>
      <c r="F70" s="360"/>
      <c r="G70" s="360"/>
      <c r="H70" s="360"/>
      <c r="I70" s="360"/>
      <c r="J70" s="360"/>
      <c r="K70" s="360"/>
      <c r="L70" s="360"/>
      <c r="M70" s="360"/>
      <c r="N70" s="360"/>
      <c r="O70" s="360"/>
      <c r="P70" s="360"/>
      <c r="Q70" s="360"/>
      <c r="R70" s="360"/>
      <c r="S70" s="360"/>
      <c r="T70" s="361"/>
      <c r="U70" s="202"/>
      <c r="V70" s="203"/>
      <c r="W70" s="203"/>
      <c r="X70" s="203"/>
      <c r="Y70" s="203"/>
      <c r="Z70" s="203"/>
      <c r="AA70" s="204"/>
      <c r="AB70" s="205"/>
      <c r="AC70" s="203"/>
      <c r="AD70" s="203"/>
      <c r="AE70" s="203"/>
      <c r="AF70" s="203"/>
      <c r="AG70" s="203"/>
      <c r="AH70" s="204"/>
      <c r="AI70" s="205"/>
      <c r="AJ70" s="203"/>
      <c r="AK70" s="203"/>
      <c r="AL70" s="203"/>
      <c r="AM70" s="203"/>
      <c r="AN70" s="203"/>
      <c r="AO70" s="204"/>
      <c r="AP70" s="205"/>
      <c r="AQ70" s="203"/>
      <c r="AR70" s="203"/>
      <c r="AS70" s="203"/>
      <c r="AT70" s="203"/>
      <c r="AU70" s="203"/>
      <c r="AV70" s="204"/>
      <c r="AW70" s="205"/>
      <c r="AX70" s="203"/>
      <c r="AY70" s="206"/>
      <c r="AZ70" s="362"/>
      <c r="BA70" s="363"/>
      <c r="BB70" s="368"/>
      <c r="BC70" s="369"/>
      <c r="BD70" s="369"/>
      <c r="BE70" s="369"/>
      <c r="BF70" s="369"/>
      <c r="BG70" s="369"/>
      <c r="BH70" s="370"/>
    </row>
    <row r="71" spans="2:60" ht="20.25" customHeight="1" x14ac:dyDescent="0.4">
      <c r="B71" s="377" t="s">
        <v>179</v>
      </c>
      <c r="C71" s="378"/>
      <c r="D71" s="378"/>
      <c r="E71" s="378"/>
      <c r="F71" s="378"/>
      <c r="G71" s="378"/>
      <c r="H71" s="378"/>
      <c r="I71" s="378"/>
      <c r="J71" s="378"/>
      <c r="K71" s="378"/>
      <c r="L71" s="378"/>
      <c r="M71" s="378"/>
      <c r="N71" s="378"/>
      <c r="O71" s="378"/>
      <c r="P71" s="378"/>
      <c r="Q71" s="378"/>
      <c r="R71" s="378"/>
      <c r="S71" s="378"/>
      <c r="T71" s="379"/>
      <c r="U71" s="207"/>
      <c r="V71" s="208"/>
      <c r="W71" s="208"/>
      <c r="X71" s="208"/>
      <c r="Y71" s="208"/>
      <c r="Z71" s="208"/>
      <c r="AA71" s="209"/>
      <c r="AB71" s="210"/>
      <c r="AC71" s="208"/>
      <c r="AD71" s="208"/>
      <c r="AE71" s="208"/>
      <c r="AF71" s="208"/>
      <c r="AG71" s="208"/>
      <c r="AH71" s="209"/>
      <c r="AI71" s="210"/>
      <c r="AJ71" s="208"/>
      <c r="AK71" s="208"/>
      <c r="AL71" s="208"/>
      <c r="AM71" s="208"/>
      <c r="AN71" s="208"/>
      <c r="AO71" s="209"/>
      <c r="AP71" s="210"/>
      <c r="AQ71" s="208"/>
      <c r="AR71" s="208"/>
      <c r="AS71" s="208"/>
      <c r="AT71" s="208"/>
      <c r="AU71" s="208"/>
      <c r="AV71" s="209"/>
      <c r="AW71" s="210"/>
      <c r="AX71" s="208"/>
      <c r="AY71" s="211"/>
      <c r="AZ71" s="364"/>
      <c r="BA71" s="365"/>
      <c r="BB71" s="371"/>
      <c r="BC71" s="372"/>
      <c r="BD71" s="372"/>
      <c r="BE71" s="372"/>
      <c r="BF71" s="372"/>
      <c r="BG71" s="372"/>
      <c r="BH71" s="373"/>
    </row>
    <row r="72" spans="2:60" ht="20.25" customHeight="1" x14ac:dyDescent="0.4">
      <c r="B72" s="377" t="s">
        <v>180</v>
      </c>
      <c r="C72" s="378"/>
      <c r="D72" s="378"/>
      <c r="E72" s="378"/>
      <c r="F72" s="378"/>
      <c r="G72" s="378"/>
      <c r="H72" s="378"/>
      <c r="I72" s="378"/>
      <c r="J72" s="378"/>
      <c r="K72" s="378"/>
      <c r="L72" s="378"/>
      <c r="M72" s="378"/>
      <c r="N72" s="378"/>
      <c r="O72" s="378"/>
      <c r="P72" s="378"/>
      <c r="Q72" s="378"/>
      <c r="R72" s="378"/>
      <c r="S72" s="378"/>
      <c r="T72" s="379"/>
      <c r="U72" s="207"/>
      <c r="V72" s="208"/>
      <c r="W72" s="208"/>
      <c r="X72" s="208"/>
      <c r="Y72" s="208"/>
      <c r="Z72" s="208"/>
      <c r="AA72" s="212"/>
      <c r="AB72" s="213"/>
      <c r="AC72" s="208"/>
      <c r="AD72" s="208"/>
      <c r="AE72" s="208"/>
      <c r="AF72" s="208"/>
      <c r="AG72" s="208"/>
      <c r="AH72" s="212"/>
      <c r="AI72" s="213"/>
      <c r="AJ72" s="208"/>
      <c r="AK72" s="208"/>
      <c r="AL72" s="208"/>
      <c r="AM72" s="208"/>
      <c r="AN72" s="208"/>
      <c r="AO72" s="212"/>
      <c r="AP72" s="213"/>
      <c r="AQ72" s="208"/>
      <c r="AR72" s="208"/>
      <c r="AS72" s="208"/>
      <c r="AT72" s="208"/>
      <c r="AU72" s="208"/>
      <c r="AV72" s="212"/>
      <c r="AW72" s="213"/>
      <c r="AX72" s="208"/>
      <c r="AY72" s="211"/>
      <c r="AZ72" s="366"/>
      <c r="BA72" s="367"/>
      <c r="BB72" s="371"/>
      <c r="BC72" s="372"/>
      <c r="BD72" s="372"/>
      <c r="BE72" s="372"/>
      <c r="BF72" s="372"/>
      <c r="BG72" s="372"/>
      <c r="BH72" s="373"/>
    </row>
    <row r="73" spans="2:60" ht="20.25" customHeight="1" x14ac:dyDescent="0.4">
      <c r="B73" s="380" t="s">
        <v>181</v>
      </c>
      <c r="C73" s="378"/>
      <c r="D73" s="378"/>
      <c r="E73" s="378"/>
      <c r="F73" s="378"/>
      <c r="G73" s="378"/>
      <c r="H73" s="378"/>
      <c r="I73" s="378"/>
      <c r="J73" s="378"/>
      <c r="K73" s="378"/>
      <c r="L73" s="378"/>
      <c r="M73" s="378"/>
      <c r="N73" s="378"/>
      <c r="O73" s="378"/>
      <c r="P73" s="378"/>
      <c r="Q73" s="378"/>
      <c r="R73" s="378"/>
      <c r="S73" s="378"/>
      <c r="T73" s="379"/>
      <c r="U73" s="214" t="str">
        <f t="shared" ref="U73:AY73" si="1">IF(SUMIF($F$22:$F$69,"介護従業者",U22:U69)=0,"",SUMIF($F$22:$F$69,"介護従業者",U22:U69))</f>
        <v/>
      </c>
      <c r="V73" s="215" t="str">
        <f t="shared" si="1"/>
        <v/>
      </c>
      <c r="W73" s="215" t="str">
        <f t="shared" si="1"/>
        <v/>
      </c>
      <c r="X73" s="215" t="str">
        <f t="shared" si="1"/>
        <v/>
      </c>
      <c r="Y73" s="215" t="str">
        <f t="shared" si="1"/>
        <v/>
      </c>
      <c r="Z73" s="215" t="str">
        <f t="shared" si="1"/>
        <v/>
      </c>
      <c r="AA73" s="216" t="str">
        <f t="shared" si="1"/>
        <v/>
      </c>
      <c r="AB73" s="214" t="str">
        <f t="shared" si="1"/>
        <v/>
      </c>
      <c r="AC73" s="215" t="str">
        <f t="shared" si="1"/>
        <v/>
      </c>
      <c r="AD73" s="215" t="str">
        <f t="shared" si="1"/>
        <v/>
      </c>
      <c r="AE73" s="215" t="str">
        <f t="shared" si="1"/>
        <v/>
      </c>
      <c r="AF73" s="215" t="str">
        <f t="shared" si="1"/>
        <v/>
      </c>
      <c r="AG73" s="215" t="str">
        <f t="shared" si="1"/>
        <v/>
      </c>
      <c r="AH73" s="216" t="str">
        <f t="shared" si="1"/>
        <v/>
      </c>
      <c r="AI73" s="214" t="str">
        <f t="shared" si="1"/>
        <v/>
      </c>
      <c r="AJ73" s="215" t="str">
        <f t="shared" si="1"/>
        <v/>
      </c>
      <c r="AK73" s="215" t="str">
        <f t="shared" si="1"/>
        <v/>
      </c>
      <c r="AL73" s="215" t="str">
        <f t="shared" si="1"/>
        <v/>
      </c>
      <c r="AM73" s="215" t="str">
        <f t="shared" si="1"/>
        <v/>
      </c>
      <c r="AN73" s="215" t="str">
        <f t="shared" si="1"/>
        <v/>
      </c>
      <c r="AO73" s="216" t="str">
        <f t="shared" si="1"/>
        <v/>
      </c>
      <c r="AP73" s="214" t="str">
        <f t="shared" si="1"/>
        <v/>
      </c>
      <c r="AQ73" s="215" t="str">
        <f t="shared" si="1"/>
        <v/>
      </c>
      <c r="AR73" s="215" t="str">
        <f t="shared" si="1"/>
        <v/>
      </c>
      <c r="AS73" s="215" t="str">
        <f t="shared" si="1"/>
        <v/>
      </c>
      <c r="AT73" s="215" t="str">
        <f t="shared" si="1"/>
        <v/>
      </c>
      <c r="AU73" s="215" t="str">
        <f t="shared" si="1"/>
        <v/>
      </c>
      <c r="AV73" s="216" t="str">
        <f t="shared" si="1"/>
        <v/>
      </c>
      <c r="AW73" s="214" t="str">
        <f t="shared" si="1"/>
        <v/>
      </c>
      <c r="AX73" s="215" t="str">
        <f t="shared" si="1"/>
        <v/>
      </c>
      <c r="AY73" s="215" t="str">
        <f t="shared" si="1"/>
        <v/>
      </c>
      <c r="AZ73" s="381">
        <f>IF($BC$4="４週",SUM(U73:AV73),IF($BC$4="暦月",SUM(U73:AY73),""))</f>
        <v>0</v>
      </c>
      <c r="BA73" s="382"/>
      <c r="BB73" s="371"/>
      <c r="BC73" s="372"/>
      <c r="BD73" s="372"/>
      <c r="BE73" s="372"/>
      <c r="BF73" s="372"/>
      <c r="BG73" s="372"/>
      <c r="BH73" s="373"/>
    </row>
    <row r="74" spans="2:60" ht="20.25" customHeight="1" thickBot="1" x14ac:dyDescent="0.45">
      <c r="B74" s="383" t="s">
        <v>182</v>
      </c>
      <c r="C74" s="384"/>
      <c r="D74" s="384"/>
      <c r="E74" s="384"/>
      <c r="F74" s="384"/>
      <c r="G74" s="384"/>
      <c r="H74" s="384"/>
      <c r="I74" s="384"/>
      <c r="J74" s="384"/>
      <c r="K74" s="384"/>
      <c r="L74" s="384"/>
      <c r="M74" s="384"/>
      <c r="N74" s="384"/>
      <c r="O74" s="384"/>
      <c r="P74" s="384"/>
      <c r="Q74" s="384"/>
      <c r="R74" s="384"/>
      <c r="S74" s="384"/>
      <c r="T74" s="385"/>
      <c r="U74" s="217" t="str">
        <f t="shared" ref="U74:AY74" si="2">IF(SUMIF($G$22:$G$69,"介護従業者",U22:U69)=0,"",SUMIF($G$22:$G$69,"介護従業者",U22:U69))</f>
        <v/>
      </c>
      <c r="V74" s="218" t="str">
        <f t="shared" si="2"/>
        <v/>
      </c>
      <c r="W74" s="218" t="str">
        <f t="shared" si="2"/>
        <v/>
      </c>
      <c r="X74" s="218" t="str">
        <f t="shared" si="2"/>
        <v/>
      </c>
      <c r="Y74" s="218" t="str">
        <f t="shared" si="2"/>
        <v/>
      </c>
      <c r="Z74" s="218" t="str">
        <f t="shared" si="2"/>
        <v/>
      </c>
      <c r="AA74" s="219" t="str">
        <f t="shared" si="2"/>
        <v/>
      </c>
      <c r="AB74" s="220" t="str">
        <f t="shared" si="2"/>
        <v/>
      </c>
      <c r="AC74" s="218" t="str">
        <f t="shared" si="2"/>
        <v/>
      </c>
      <c r="AD74" s="218" t="str">
        <f t="shared" si="2"/>
        <v/>
      </c>
      <c r="AE74" s="218" t="str">
        <f t="shared" si="2"/>
        <v/>
      </c>
      <c r="AF74" s="218" t="str">
        <f t="shared" si="2"/>
        <v/>
      </c>
      <c r="AG74" s="218" t="str">
        <f t="shared" si="2"/>
        <v/>
      </c>
      <c r="AH74" s="219" t="str">
        <f t="shared" si="2"/>
        <v/>
      </c>
      <c r="AI74" s="220" t="str">
        <f t="shared" si="2"/>
        <v/>
      </c>
      <c r="AJ74" s="218" t="str">
        <f t="shared" si="2"/>
        <v/>
      </c>
      <c r="AK74" s="218" t="str">
        <f t="shared" si="2"/>
        <v/>
      </c>
      <c r="AL74" s="218" t="str">
        <f t="shared" si="2"/>
        <v/>
      </c>
      <c r="AM74" s="218" t="str">
        <f t="shared" si="2"/>
        <v/>
      </c>
      <c r="AN74" s="218" t="str">
        <f t="shared" si="2"/>
        <v/>
      </c>
      <c r="AO74" s="219" t="str">
        <f t="shared" si="2"/>
        <v/>
      </c>
      <c r="AP74" s="220" t="str">
        <f t="shared" si="2"/>
        <v/>
      </c>
      <c r="AQ74" s="218" t="str">
        <f t="shared" si="2"/>
        <v/>
      </c>
      <c r="AR74" s="218" t="str">
        <f t="shared" si="2"/>
        <v/>
      </c>
      <c r="AS74" s="218" t="str">
        <f t="shared" si="2"/>
        <v/>
      </c>
      <c r="AT74" s="218" t="str">
        <f t="shared" si="2"/>
        <v/>
      </c>
      <c r="AU74" s="218" t="str">
        <f t="shared" si="2"/>
        <v/>
      </c>
      <c r="AV74" s="219" t="str">
        <f t="shared" si="2"/>
        <v/>
      </c>
      <c r="AW74" s="220" t="str">
        <f t="shared" si="2"/>
        <v/>
      </c>
      <c r="AX74" s="218" t="str">
        <f t="shared" si="2"/>
        <v/>
      </c>
      <c r="AY74" s="221" t="str">
        <f t="shared" si="2"/>
        <v/>
      </c>
      <c r="AZ74" s="386">
        <f>IF($BC$4="４週",SUM(U74:AV74),IF($BC$4="暦月",SUM(U74:AY74),""))</f>
        <v>0</v>
      </c>
      <c r="BA74" s="387"/>
      <c r="BB74" s="374"/>
      <c r="BC74" s="375"/>
      <c r="BD74" s="375"/>
      <c r="BE74" s="375"/>
      <c r="BF74" s="375"/>
      <c r="BG74" s="375"/>
      <c r="BH74" s="376"/>
    </row>
    <row r="75" spans="2:60" s="44" customFormat="1" ht="20.25" customHeight="1" x14ac:dyDescent="0.4">
      <c r="C75" s="45"/>
      <c r="D75" s="45"/>
      <c r="E75" s="45"/>
      <c r="F75" s="45"/>
      <c r="G75" s="45"/>
      <c r="R75" s="47"/>
      <c r="BH75" s="46"/>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7">
    <mergeCell ref="B70:T70"/>
    <mergeCell ref="AZ70:BA72"/>
    <mergeCell ref="BB70:BH74"/>
    <mergeCell ref="B71:T71"/>
    <mergeCell ref="B72:T72"/>
    <mergeCell ref="B73:T73"/>
    <mergeCell ref="AZ73:BA73"/>
    <mergeCell ref="B74:T74"/>
    <mergeCell ref="AZ74:BA74"/>
    <mergeCell ref="BB67:BC67"/>
    <mergeCell ref="BD67:BH69"/>
    <mergeCell ref="AZ68:BA68"/>
    <mergeCell ref="BB68:BC68"/>
    <mergeCell ref="AZ69:BA69"/>
    <mergeCell ref="BB69:BC69"/>
    <mergeCell ref="BD64:BH66"/>
    <mergeCell ref="AZ65:BA65"/>
    <mergeCell ref="BB65:BC65"/>
    <mergeCell ref="AZ66:BA66"/>
    <mergeCell ref="BB66:BC66"/>
    <mergeCell ref="BB64:BC64"/>
    <mergeCell ref="C67:E69"/>
    <mergeCell ref="H67:H69"/>
    <mergeCell ref="I67:L69"/>
    <mergeCell ref="M67:O69"/>
    <mergeCell ref="AZ67:BA67"/>
    <mergeCell ref="C64:E66"/>
    <mergeCell ref="H64:H66"/>
    <mergeCell ref="I64:L66"/>
    <mergeCell ref="M64:O66"/>
    <mergeCell ref="AZ64:BA64"/>
    <mergeCell ref="BB61:BC61"/>
    <mergeCell ref="BD61:BH63"/>
    <mergeCell ref="AZ62:BA62"/>
    <mergeCell ref="BB62:BC62"/>
    <mergeCell ref="AZ63:BA63"/>
    <mergeCell ref="BB63:BC63"/>
    <mergeCell ref="BD58:BH60"/>
    <mergeCell ref="AZ59:BA59"/>
    <mergeCell ref="BB59:BC59"/>
    <mergeCell ref="AZ60:BA60"/>
    <mergeCell ref="BB60:BC60"/>
    <mergeCell ref="BB58:BC58"/>
    <mergeCell ref="C61:E63"/>
    <mergeCell ref="H61:H63"/>
    <mergeCell ref="I61:L63"/>
    <mergeCell ref="M61:O63"/>
    <mergeCell ref="AZ61:BA61"/>
    <mergeCell ref="C58:E60"/>
    <mergeCell ref="H58:H60"/>
    <mergeCell ref="I58:L60"/>
    <mergeCell ref="M58:O60"/>
    <mergeCell ref="AZ58:BA58"/>
    <mergeCell ref="BB55:BC55"/>
    <mergeCell ref="BD55:BH57"/>
    <mergeCell ref="AZ56:BA56"/>
    <mergeCell ref="BB56:BC56"/>
    <mergeCell ref="AZ57:BA57"/>
    <mergeCell ref="BB57:BC57"/>
    <mergeCell ref="BD52:BH54"/>
    <mergeCell ref="AZ53:BA53"/>
    <mergeCell ref="BB53:BC53"/>
    <mergeCell ref="AZ54:BA54"/>
    <mergeCell ref="BB54:BC54"/>
    <mergeCell ref="BB52:BC52"/>
    <mergeCell ref="C55:E57"/>
    <mergeCell ref="H55:H57"/>
    <mergeCell ref="I55:L57"/>
    <mergeCell ref="M55:O57"/>
    <mergeCell ref="AZ55:BA55"/>
    <mergeCell ref="C52:E54"/>
    <mergeCell ref="H52:H54"/>
    <mergeCell ref="I52:L54"/>
    <mergeCell ref="M52:O54"/>
    <mergeCell ref="AZ52:BA52"/>
    <mergeCell ref="BB49:BC49"/>
    <mergeCell ref="BD49:BH51"/>
    <mergeCell ref="AZ50:BA50"/>
    <mergeCell ref="BB50:BC50"/>
    <mergeCell ref="AZ51:BA51"/>
    <mergeCell ref="BB51:BC51"/>
    <mergeCell ref="BD46:BH48"/>
    <mergeCell ref="AZ47:BA47"/>
    <mergeCell ref="BB47:BC47"/>
    <mergeCell ref="AZ48:BA48"/>
    <mergeCell ref="BB48:BC48"/>
    <mergeCell ref="BB46:BC46"/>
    <mergeCell ref="C49:E51"/>
    <mergeCell ref="H49:H51"/>
    <mergeCell ref="I49:L51"/>
    <mergeCell ref="M49:O51"/>
    <mergeCell ref="AZ49:BA49"/>
    <mergeCell ref="C46:E48"/>
    <mergeCell ref="H46:H48"/>
    <mergeCell ref="I46:L48"/>
    <mergeCell ref="M46:O48"/>
    <mergeCell ref="AZ46:BA46"/>
    <mergeCell ref="BB43:BC43"/>
    <mergeCell ref="BD43:BH45"/>
    <mergeCell ref="AZ44:BA44"/>
    <mergeCell ref="BB44:BC44"/>
    <mergeCell ref="AZ45:BA45"/>
    <mergeCell ref="BB45:BC45"/>
    <mergeCell ref="BD40:BH42"/>
    <mergeCell ref="AZ41:BA41"/>
    <mergeCell ref="BB41:BC41"/>
    <mergeCell ref="AZ42:BA42"/>
    <mergeCell ref="BB42:BC42"/>
    <mergeCell ref="BB40:BC40"/>
    <mergeCell ref="C43:E45"/>
    <mergeCell ref="H43:H45"/>
    <mergeCell ref="I43:L45"/>
    <mergeCell ref="M43:O45"/>
    <mergeCell ref="AZ43:BA43"/>
    <mergeCell ref="C40:E42"/>
    <mergeCell ref="H40:H42"/>
    <mergeCell ref="I40:L42"/>
    <mergeCell ref="M40:O42"/>
    <mergeCell ref="AZ40:BA40"/>
    <mergeCell ref="BB37:BC37"/>
    <mergeCell ref="BD37:BH39"/>
    <mergeCell ref="AZ38:BA38"/>
    <mergeCell ref="BB38:BC38"/>
    <mergeCell ref="AZ39:BA39"/>
    <mergeCell ref="BB39:BC39"/>
    <mergeCell ref="BD34:BH36"/>
    <mergeCell ref="AZ35:BA35"/>
    <mergeCell ref="BB35:BC35"/>
    <mergeCell ref="AZ36:BA36"/>
    <mergeCell ref="BB36:BC36"/>
    <mergeCell ref="BB34:BC34"/>
    <mergeCell ref="C37:E39"/>
    <mergeCell ref="H37:H39"/>
    <mergeCell ref="I37:L39"/>
    <mergeCell ref="M37:O39"/>
    <mergeCell ref="AZ37:BA37"/>
    <mergeCell ref="C34:E36"/>
    <mergeCell ref="H34:H36"/>
    <mergeCell ref="I34:L36"/>
    <mergeCell ref="M34:O36"/>
    <mergeCell ref="AZ34:BA34"/>
    <mergeCell ref="BB31:BC31"/>
    <mergeCell ref="BD31:BH33"/>
    <mergeCell ref="AZ32:BA32"/>
    <mergeCell ref="BB32:BC32"/>
    <mergeCell ref="AZ33:BA33"/>
    <mergeCell ref="BB33:BC33"/>
    <mergeCell ref="BD28:BH30"/>
    <mergeCell ref="AZ29:BA29"/>
    <mergeCell ref="BB29:BC29"/>
    <mergeCell ref="AZ30:BA30"/>
    <mergeCell ref="BB30:BC30"/>
    <mergeCell ref="BB28:BC28"/>
    <mergeCell ref="C31:E33"/>
    <mergeCell ref="H31:H33"/>
    <mergeCell ref="I31:L33"/>
    <mergeCell ref="M31:O33"/>
    <mergeCell ref="AZ31:BA31"/>
    <mergeCell ref="C28:E30"/>
    <mergeCell ref="H28:H30"/>
    <mergeCell ref="I28:L30"/>
    <mergeCell ref="M28:O30"/>
    <mergeCell ref="AZ28:BA28"/>
    <mergeCell ref="BB25:BC25"/>
    <mergeCell ref="BD25:BH27"/>
    <mergeCell ref="AZ26:BA26"/>
    <mergeCell ref="BB26:BC26"/>
    <mergeCell ref="AZ27:BA27"/>
    <mergeCell ref="BB27:BC27"/>
    <mergeCell ref="BD22:BH24"/>
    <mergeCell ref="AZ23:BA23"/>
    <mergeCell ref="BB23:BC23"/>
    <mergeCell ref="AZ24:BA24"/>
    <mergeCell ref="BB24:BC24"/>
    <mergeCell ref="BB22:BC22"/>
    <mergeCell ref="C25:E27"/>
    <mergeCell ref="H25:H27"/>
    <mergeCell ref="I25:L27"/>
    <mergeCell ref="M25:O27"/>
    <mergeCell ref="AZ25:BA25"/>
    <mergeCell ref="C22:E24"/>
    <mergeCell ref="H22:H24"/>
    <mergeCell ref="I22:L24"/>
    <mergeCell ref="M22:O24"/>
    <mergeCell ref="AZ22:BA22"/>
    <mergeCell ref="BD17:BH21"/>
    <mergeCell ref="U18:AA18"/>
    <mergeCell ref="AB18:AH18"/>
    <mergeCell ref="AI18:AO18"/>
    <mergeCell ref="AP18:AV18"/>
    <mergeCell ref="AW18:AY18"/>
    <mergeCell ref="BB15:BD15"/>
    <mergeCell ref="BF15:BH15"/>
    <mergeCell ref="B17:B21"/>
    <mergeCell ref="C17:E21"/>
    <mergeCell ref="H17:H21"/>
    <mergeCell ref="I17:L21"/>
    <mergeCell ref="M17:O21"/>
    <mergeCell ref="P17:T21"/>
    <mergeCell ref="AZ17:BA21"/>
    <mergeCell ref="BB17:BC21"/>
    <mergeCell ref="AM15:AN15"/>
    <mergeCell ref="BC5:BF5"/>
    <mergeCell ref="AY7:AZ7"/>
    <mergeCell ref="BC7:BD7"/>
    <mergeCell ref="BC9:BD9"/>
    <mergeCell ref="U13:V13"/>
    <mergeCell ref="BB14:BD14"/>
    <mergeCell ref="BF14:BH14"/>
    <mergeCell ref="AR2:BG2"/>
    <mergeCell ref="AA3:AB3"/>
    <mergeCell ref="AD3:AE3"/>
    <mergeCell ref="AH3:AI3"/>
    <mergeCell ref="AR3:BG3"/>
    <mergeCell ref="BC4:BF4"/>
    <mergeCell ref="AM14:AN14"/>
    <mergeCell ref="BC11:BD11"/>
  </mergeCells>
  <phoneticPr fontId="2"/>
  <conditionalFormatting sqref="U24:AA24">
    <cfRule type="expression" dxfId="175" priority="256">
      <formula>OR(U$70=$B23,U$71=$B23)</formula>
    </cfRule>
  </conditionalFormatting>
  <conditionalFormatting sqref="U23:AA24 U70:BA74">
    <cfRule type="expression" dxfId="174" priority="255">
      <formula>INDIRECT(ADDRESS(ROW(),COLUMN()))=TRUNC(INDIRECT(ADDRESS(ROW(),COLUMN())))</formula>
    </cfRule>
  </conditionalFormatting>
  <conditionalFormatting sqref="AB41:AH42">
    <cfRule type="expression" dxfId="173" priority="97">
      <formula>INDIRECT(ADDRESS(ROW(),COLUMN()))=TRUNC(INDIRECT(ADDRESS(ROW(),COLUMN())))</formula>
    </cfRule>
  </conditionalFormatting>
  <conditionalFormatting sqref="U41:AA42">
    <cfRule type="expression" dxfId="172" priority="99">
      <formula>INDIRECT(ADDRESS(ROW(),COLUMN()))=TRUNC(INDIRECT(ADDRESS(ROW(),COLUMN())))</formula>
    </cfRule>
  </conditionalFormatting>
  <conditionalFormatting sqref="AZ23:BC24">
    <cfRule type="expression" dxfId="171" priority="250">
      <formula>INDIRECT(ADDRESS(ROW(),COLUMN()))=TRUNC(INDIRECT(ADDRESS(ROW(),COLUMN())))</formula>
    </cfRule>
  </conditionalFormatting>
  <conditionalFormatting sqref="AI41:AO42">
    <cfRule type="expression" dxfId="170" priority="95">
      <formula>INDIRECT(ADDRESS(ROW(),COLUMN()))=TRUNC(INDIRECT(ADDRESS(ROW(),COLUMN())))</formula>
    </cfRule>
  </conditionalFormatting>
  <conditionalFormatting sqref="AZ26:BC27">
    <cfRule type="expression" dxfId="169" priority="244">
      <formula>INDIRECT(ADDRESS(ROW(),COLUMN()))=TRUNC(INDIRECT(ADDRESS(ROW(),COLUMN())))</formula>
    </cfRule>
  </conditionalFormatting>
  <conditionalFormatting sqref="AP38:AV39">
    <cfRule type="expression" dxfId="168" priority="103">
      <formula>INDIRECT(ADDRESS(ROW(),COLUMN()))=TRUNC(INDIRECT(ADDRESS(ROW(),COLUMN())))</formula>
    </cfRule>
  </conditionalFormatting>
  <conditionalFormatting sqref="AW38:AY39">
    <cfRule type="expression" dxfId="167" priority="101">
      <formula>INDIRECT(ADDRESS(ROW(),COLUMN()))=TRUNC(INDIRECT(ADDRESS(ROW(),COLUMN())))</formula>
    </cfRule>
  </conditionalFormatting>
  <conditionalFormatting sqref="AZ29:BC30">
    <cfRule type="expression" dxfId="166" priority="238">
      <formula>INDIRECT(ADDRESS(ROW(),COLUMN()))=TRUNC(INDIRECT(ADDRESS(ROW(),COLUMN())))</formula>
    </cfRule>
  </conditionalFormatting>
  <conditionalFormatting sqref="AB38:AH39">
    <cfRule type="expression" dxfId="165" priority="107">
      <formula>INDIRECT(ADDRESS(ROW(),COLUMN()))=TRUNC(INDIRECT(ADDRESS(ROW(),COLUMN())))</formula>
    </cfRule>
  </conditionalFormatting>
  <conditionalFormatting sqref="AI38:AO39">
    <cfRule type="expression" dxfId="164" priority="105">
      <formula>INDIRECT(ADDRESS(ROW(),COLUMN()))=TRUNC(INDIRECT(ADDRESS(ROW(),COLUMN())))</formula>
    </cfRule>
  </conditionalFormatting>
  <conditionalFormatting sqref="AZ32:BC33">
    <cfRule type="expression" dxfId="163" priority="232">
      <formula>INDIRECT(ADDRESS(ROW(),COLUMN()))=TRUNC(INDIRECT(ADDRESS(ROW(),COLUMN())))</formula>
    </cfRule>
  </conditionalFormatting>
  <conditionalFormatting sqref="AW35:AY36">
    <cfRule type="expression" dxfId="162" priority="111">
      <formula>INDIRECT(ADDRESS(ROW(),COLUMN()))=TRUNC(INDIRECT(ADDRESS(ROW(),COLUMN())))</formula>
    </cfRule>
  </conditionalFormatting>
  <conditionalFormatting sqref="U38:AA39">
    <cfRule type="expression" dxfId="161" priority="109">
      <formula>INDIRECT(ADDRESS(ROW(),COLUMN()))=TRUNC(INDIRECT(ADDRESS(ROW(),COLUMN())))</formula>
    </cfRule>
  </conditionalFormatting>
  <conditionalFormatting sqref="AZ35:BC36">
    <cfRule type="expression" dxfId="160" priority="226">
      <formula>INDIRECT(ADDRESS(ROW(),COLUMN()))=TRUNC(INDIRECT(ADDRESS(ROW(),COLUMN())))</formula>
    </cfRule>
  </conditionalFormatting>
  <conditionalFormatting sqref="AI35:AO36">
    <cfRule type="expression" dxfId="159" priority="115">
      <formula>INDIRECT(ADDRESS(ROW(),COLUMN()))=TRUNC(INDIRECT(ADDRESS(ROW(),COLUMN())))</formula>
    </cfRule>
  </conditionalFormatting>
  <conditionalFormatting sqref="AP35:AV36">
    <cfRule type="expression" dxfId="158" priority="113">
      <formula>INDIRECT(ADDRESS(ROW(),COLUMN()))=TRUNC(INDIRECT(ADDRESS(ROW(),COLUMN())))</formula>
    </cfRule>
  </conditionalFormatting>
  <conditionalFormatting sqref="AZ38:BC39">
    <cfRule type="expression" dxfId="157" priority="220">
      <formula>INDIRECT(ADDRESS(ROW(),COLUMN()))=TRUNC(INDIRECT(ADDRESS(ROW(),COLUMN())))</formula>
    </cfRule>
  </conditionalFormatting>
  <conditionalFormatting sqref="U35:AA36">
    <cfRule type="expression" dxfId="156" priority="119">
      <formula>INDIRECT(ADDRESS(ROW(),COLUMN()))=TRUNC(INDIRECT(ADDRESS(ROW(),COLUMN())))</formula>
    </cfRule>
  </conditionalFormatting>
  <conditionalFormatting sqref="AB35:AH36">
    <cfRule type="expression" dxfId="155" priority="117">
      <formula>INDIRECT(ADDRESS(ROW(),COLUMN()))=TRUNC(INDIRECT(ADDRESS(ROW(),COLUMN())))</formula>
    </cfRule>
  </conditionalFormatting>
  <conditionalFormatting sqref="AZ41:BC42">
    <cfRule type="expression" dxfId="154" priority="214">
      <formula>INDIRECT(ADDRESS(ROW(),COLUMN()))=TRUNC(INDIRECT(ADDRESS(ROW(),COLUMN())))</formula>
    </cfRule>
  </conditionalFormatting>
  <conditionalFormatting sqref="AP32:AV33">
    <cfRule type="expression" dxfId="153" priority="123">
      <formula>INDIRECT(ADDRESS(ROW(),COLUMN()))=TRUNC(INDIRECT(ADDRESS(ROW(),COLUMN())))</formula>
    </cfRule>
  </conditionalFormatting>
  <conditionalFormatting sqref="AW32:AY33">
    <cfRule type="expression" dxfId="152" priority="121">
      <formula>INDIRECT(ADDRESS(ROW(),COLUMN()))=TRUNC(INDIRECT(ADDRESS(ROW(),COLUMN())))</formula>
    </cfRule>
  </conditionalFormatting>
  <conditionalFormatting sqref="AZ44:BC45">
    <cfRule type="expression" dxfId="151" priority="208">
      <formula>INDIRECT(ADDRESS(ROW(),COLUMN()))=TRUNC(INDIRECT(ADDRESS(ROW(),COLUMN())))</formula>
    </cfRule>
  </conditionalFormatting>
  <conditionalFormatting sqref="AB32:AH33">
    <cfRule type="expression" dxfId="150" priority="127">
      <formula>INDIRECT(ADDRESS(ROW(),COLUMN()))=TRUNC(INDIRECT(ADDRESS(ROW(),COLUMN())))</formula>
    </cfRule>
  </conditionalFormatting>
  <conditionalFormatting sqref="AI32:AO33">
    <cfRule type="expression" dxfId="149" priority="125">
      <formula>INDIRECT(ADDRESS(ROW(),COLUMN()))=TRUNC(INDIRECT(ADDRESS(ROW(),COLUMN())))</formula>
    </cfRule>
  </conditionalFormatting>
  <conditionalFormatting sqref="AZ47:BC48">
    <cfRule type="expression" dxfId="148" priority="202">
      <formula>INDIRECT(ADDRESS(ROW(),COLUMN()))=TRUNC(INDIRECT(ADDRESS(ROW(),COLUMN())))</formula>
    </cfRule>
  </conditionalFormatting>
  <conditionalFormatting sqref="AW29:AY30">
    <cfRule type="expression" dxfId="147" priority="131">
      <formula>INDIRECT(ADDRESS(ROW(),COLUMN()))=TRUNC(INDIRECT(ADDRESS(ROW(),COLUMN())))</formula>
    </cfRule>
  </conditionalFormatting>
  <conditionalFormatting sqref="U32:AA33">
    <cfRule type="expression" dxfId="146" priority="129">
      <formula>INDIRECT(ADDRESS(ROW(),COLUMN()))=TRUNC(INDIRECT(ADDRESS(ROW(),COLUMN())))</formula>
    </cfRule>
  </conditionalFormatting>
  <conditionalFormatting sqref="AZ50:BC51">
    <cfRule type="expression" dxfId="145" priority="196">
      <formula>INDIRECT(ADDRESS(ROW(),COLUMN()))=TRUNC(INDIRECT(ADDRESS(ROW(),COLUMN())))</formula>
    </cfRule>
  </conditionalFormatting>
  <conditionalFormatting sqref="AI29:AO30">
    <cfRule type="expression" dxfId="144" priority="135">
      <formula>INDIRECT(ADDRESS(ROW(),COLUMN()))=TRUNC(INDIRECT(ADDRESS(ROW(),COLUMN())))</formula>
    </cfRule>
  </conditionalFormatting>
  <conditionalFormatting sqref="AP29:AV30">
    <cfRule type="expression" dxfId="143" priority="133">
      <formula>INDIRECT(ADDRESS(ROW(),COLUMN()))=TRUNC(INDIRECT(ADDRESS(ROW(),COLUMN())))</formula>
    </cfRule>
  </conditionalFormatting>
  <conditionalFormatting sqref="AZ53:BC54">
    <cfRule type="expression" dxfId="142" priority="190">
      <formula>INDIRECT(ADDRESS(ROW(),COLUMN()))=TRUNC(INDIRECT(ADDRESS(ROW(),COLUMN())))</formula>
    </cfRule>
  </conditionalFormatting>
  <conditionalFormatting sqref="U29:AA30">
    <cfRule type="expression" dxfId="141" priority="139">
      <formula>INDIRECT(ADDRESS(ROW(),COLUMN()))=TRUNC(INDIRECT(ADDRESS(ROW(),COLUMN())))</formula>
    </cfRule>
  </conditionalFormatting>
  <conditionalFormatting sqref="AB29:AH30">
    <cfRule type="expression" dxfId="140" priority="137">
      <formula>INDIRECT(ADDRESS(ROW(),COLUMN()))=TRUNC(INDIRECT(ADDRESS(ROW(),COLUMN())))</formula>
    </cfRule>
  </conditionalFormatting>
  <conditionalFormatting sqref="AZ56:BC57">
    <cfRule type="expression" dxfId="139" priority="184">
      <formula>INDIRECT(ADDRESS(ROW(),COLUMN()))=TRUNC(INDIRECT(ADDRESS(ROW(),COLUMN())))</formula>
    </cfRule>
  </conditionalFormatting>
  <conditionalFormatting sqref="AP26:AV27">
    <cfRule type="expression" dxfId="138" priority="143">
      <formula>INDIRECT(ADDRESS(ROW(),COLUMN()))=TRUNC(INDIRECT(ADDRESS(ROW(),COLUMN())))</formula>
    </cfRule>
  </conditionalFormatting>
  <conditionalFormatting sqref="AW26:AY27">
    <cfRule type="expression" dxfId="137" priority="141">
      <formula>INDIRECT(ADDRESS(ROW(),COLUMN()))=TRUNC(INDIRECT(ADDRESS(ROW(),COLUMN())))</formula>
    </cfRule>
  </conditionalFormatting>
  <conditionalFormatting sqref="AZ59:BC60">
    <cfRule type="expression" dxfId="136" priority="178">
      <formula>INDIRECT(ADDRESS(ROW(),COLUMN()))=TRUNC(INDIRECT(ADDRESS(ROW(),COLUMN())))</formula>
    </cfRule>
  </conditionalFormatting>
  <conditionalFormatting sqref="AB26:AH27">
    <cfRule type="expression" dxfId="135" priority="147">
      <formula>INDIRECT(ADDRESS(ROW(),COLUMN()))=TRUNC(INDIRECT(ADDRESS(ROW(),COLUMN())))</formula>
    </cfRule>
  </conditionalFormatting>
  <conditionalFormatting sqref="AI26:AO27">
    <cfRule type="expression" dxfId="134" priority="145">
      <formula>INDIRECT(ADDRESS(ROW(),COLUMN()))=TRUNC(INDIRECT(ADDRESS(ROW(),COLUMN())))</formula>
    </cfRule>
  </conditionalFormatting>
  <conditionalFormatting sqref="AZ62:BC63">
    <cfRule type="expression" dxfId="133" priority="172">
      <formula>INDIRECT(ADDRESS(ROW(),COLUMN()))=TRUNC(INDIRECT(ADDRESS(ROW(),COLUMN())))</formula>
    </cfRule>
  </conditionalFormatting>
  <conditionalFormatting sqref="AW23:AY24">
    <cfRule type="expression" dxfId="132" priority="151">
      <formula>INDIRECT(ADDRESS(ROW(),COLUMN()))=TRUNC(INDIRECT(ADDRESS(ROW(),COLUMN())))</formula>
    </cfRule>
  </conditionalFormatting>
  <conditionalFormatting sqref="U26:AA27">
    <cfRule type="expression" dxfId="131" priority="149">
      <formula>INDIRECT(ADDRESS(ROW(),COLUMN()))=TRUNC(INDIRECT(ADDRESS(ROW(),COLUMN())))</formula>
    </cfRule>
  </conditionalFormatting>
  <conditionalFormatting sqref="AZ65:BC66">
    <cfRule type="expression" dxfId="130" priority="166">
      <formula>INDIRECT(ADDRESS(ROW(),COLUMN()))=TRUNC(INDIRECT(ADDRESS(ROW(),COLUMN())))</formula>
    </cfRule>
  </conditionalFormatting>
  <conditionalFormatting sqref="AI23:AO24">
    <cfRule type="expression" dxfId="129" priority="155">
      <formula>INDIRECT(ADDRESS(ROW(),COLUMN()))=TRUNC(INDIRECT(ADDRESS(ROW(),COLUMN())))</formula>
    </cfRule>
  </conditionalFormatting>
  <conditionalFormatting sqref="AP23:AV24">
    <cfRule type="expression" dxfId="128" priority="153">
      <formula>INDIRECT(ADDRESS(ROW(),COLUMN()))=TRUNC(INDIRECT(ADDRESS(ROW(),COLUMN())))</formula>
    </cfRule>
  </conditionalFormatting>
  <conditionalFormatting sqref="AZ68:BC69">
    <cfRule type="expression" dxfId="127" priority="160">
      <formula>INDIRECT(ADDRESS(ROW(),COLUMN()))=TRUNC(INDIRECT(ADDRESS(ROW(),COLUMN())))</formula>
    </cfRule>
  </conditionalFormatting>
  <conditionalFormatting sqref="AB24:AH24">
    <cfRule type="expression" dxfId="126" priority="158">
      <formula>OR(AB$70=$B23,AB$71=$B23)</formula>
    </cfRule>
  </conditionalFormatting>
  <conditionalFormatting sqref="AB23:AH24">
    <cfRule type="expression" dxfId="125" priority="157">
      <formula>INDIRECT(ADDRESS(ROW(),COLUMN()))=TRUNC(INDIRECT(ADDRESS(ROW(),COLUMN())))</formula>
    </cfRule>
  </conditionalFormatting>
  <conditionalFormatting sqref="AI24:AO24">
    <cfRule type="expression" dxfId="124" priority="156">
      <formula>OR(AI$70=$B23,AI$71=$B23)</formula>
    </cfRule>
  </conditionalFormatting>
  <conditionalFormatting sqref="AP24:AV24">
    <cfRule type="expression" dxfId="123" priority="154">
      <formula>OR(AP$70=$B23,AP$71=$B23)</formula>
    </cfRule>
  </conditionalFormatting>
  <conditionalFormatting sqref="AW24:AY24">
    <cfRule type="expression" dxfId="122" priority="152">
      <formula>OR(AW$70=$B23,AW$71=$B23)</formula>
    </cfRule>
  </conditionalFormatting>
  <conditionalFormatting sqref="U27:AA27">
    <cfRule type="expression" dxfId="121" priority="150">
      <formula>OR(U$70=$B26,U$71=$B26)</formula>
    </cfRule>
  </conditionalFormatting>
  <conditionalFormatting sqref="AB27:AH27">
    <cfRule type="expression" dxfId="120" priority="148">
      <formula>OR(AB$70=$B26,AB$71=$B26)</formula>
    </cfRule>
  </conditionalFormatting>
  <conditionalFormatting sqref="AI27:AO27">
    <cfRule type="expression" dxfId="119" priority="146">
      <formula>OR(AI$70=$B26,AI$71=$B26)</formula>
    </cfRule>
  </conditionalFormatting>
  <conditionalFormatting sqref="AP27:AV27">
    <cfRule type="expression" dxfId="118" priority="144">
      <formula>OR(AP$70=$B26,AP$71=$B26)</formula>
    </cfRule>
  </conditionalFormatting>
  <conditionalFormatting sqref="AW27:AY27">
    <cfRule type="expression" dxfId="117" priority="142">
      <formula>OR(AW$70=$B26,AW$71=$B26)</formula>
    </cfRule>
  </conditionalFormatting>
  <conditionalFormatting sqref="U30:AA30">
    <cfRule type="expression" dxfId="116" priority="140">
      <formula>OR(U$70=$B29,U$71=$B29)</formula>
    </cfRule>
  </conditionalFormatting>
  <conditionalFormatting sqref="AB30:AH30">
    <cfRule type="expression" dxfId="115" priority="138">
      <formula>OR(AB$70=$B29,AB$71=$B29)</formula>
    </cfRule>
  </conditionalFormatting>
  <conditionalFormatting sqref="AI30:AO30">
    <cfRule type="expression" dxfId="114" priority="136">
      <formula>OR(AI$70=$B29,AI$71=$B29)</formula>
    </cfRule>
  </conditionalFormatting>
  <conditionalFormatting sqref="AP30:AV30">
    <cfRule type="expression" dxfId="113" priority="134">
      <formula>OR(AP$70=$B29,AP$71=$B29)</formula>
    </cfRule>
  </conditionalFormatting>
  <conditionalFormatting sqref="AW30:AY30">
    <cfRule type="expression" dxfId="112" priority="132">
      <formula>OR(AW$70=$B29,AW$71=$B29)</formula>
    </cfRule>
  </conditionalFormatting>
  <conditionalFormatting sqref="U33:AA33">
    <cfRule type="expression" dxfId="111" priority="130">
      <formula>OR(U$70=$B32,U$71=$B32)</formula>
    </cfRule>
  </conditionalFormatting>
  <conditionalFormatting sqref="AB33:AH33">
    <cfRule type="expression" dxfId="110" priority="128">
      <formula>OR(AB$70=$B32,AB$71=$B32)</formula>
    </cfRule>
  </conditionalFormatting>
  <conditionalFormatting sqref="AI33:AO33">
    <cfRule type="expression" dxfId="109" priority="126">
      <formula>OR(AI$70=$B32,AI$71=$B32)</formula>
    </cfRule>
  </conditionalFormatting>
  <conditionalFormatting sqref="AP33:AV33">
    <cfRule type="expression" dxfId="108" priority="124">
      <formula>OR(AP$70=$B32,AP$71=$B32)</formula>
    </cfRule>
  </conditionalFormatting>
  <conditionalFormatting sqref="AW33:AY33">
    <cfRule type="expression" dxfId="107" priority="122">
      <formula>OR(AW$70=$B32,AW$71=$B32)</formula>
    </cfRule>
  </conditionalFormatting>
  <conditionalFormatting sqref="U36:AA36">
    <cfRule type="expression" dxfId="106" priority="120">
      <formula>OR(U$70=$B35,U$71=$B35)</formula>
    </cfRule>
  </conditionalFormatting>
  <conditionalFormatting sqref="AB36:AH36">
    <cfRule type="expression" dxfId="105" priority="118">
      <formula>OR(AB$70=$B35,AB$71=$B35)</formula>
    </cfRule>
  </conditionalFormatting>
  <conditionalFormatting sqref="AI36:AO36">
    <cfRule type="expression" dxfId="104" priority="116">
      <formula>OR(AI$70=$B35,AI$71=$B35)</formula>
    </cfRule>
  </conditionalFormatting>
  <conditionalFormatting sqref="AP36:AV36">
    <cfRule type="expression" dxfId="103" priority="114">
      <formula>OR(AP$70=$B35,AP$71=$B35)</formula>
    </cfRule>
  </conditionalFormatting>
  <conditionalFormatting sqref="AW36:AY36">
    <cfRule type="expression" dxfId="102" priority="112">
      <formula>OR(AW$70=$B35,AW$71=$B35)</formula>
    </cfRule>
  </conditionalFormatting>
  <conditionalFormatting sqref="U39:AA39">
    <cfRule type="expression" dxfId="101" priority="110">
      <formula>OR(U$70=$B38,U$71=$B38)</formula>
    </cfRule>
  </conditionalFormatting>
  <conditionalFormatting sqref="AB39:AH39">
    <cfRule type="expression" dxfId="100" priority="108">
      <formula>OR(AB$70=$B38,AB$71=$B38)</formula>
    </cfRule>
  </conditionalFormatting>
  <conditionalFormatting sqref="AI39:AO39">
    <cfRule type="expression" dxfId="99" priority="106">
      <formula>OR(AI$70=$B38,AI$71=$B38)</formula>
    </cfRule>
  </conditionalFormatting>
  <conditionalFormatting sqref="AP39:AV39">
    <cfRule type="expression" dxfId="98" priority="104">
      <formula>OR(AP$70=$B38,AP$71=$B38)</formula>
    </cfRule>
  </conditionalFormatting>
  <conditionalFormatting sqref="AW39:AY39">
    <cfRule type="expression" dxfId="97" priority="102">
      <formula>OR(AW$70=$B38,AW$71=$B38)</formula>
    </cfRule>
  </conditionalFormatting>
  <conditionalFormatting sqref="U42:AA42">
    <cfRule type="expression" dxfId="96" priority="100">
      <formula>OR(U$70=$B41,U$71=$B41)</formula>
    </cfRule>
  </conditionalFormatting>
  <conditionalFormatting sqref="AB42:AH42">
    <cfRule type="expression" dxfId="95" priority="98">
      <formula>OR(AB$70=$B41,AB$71=$B41)</formula>
    </cfRule>
  </conditionalFormatting>
  <conditionalFormatting sqref="AI42:AO42">
    <cfRule type="expression" dxfId="94" priority="96">
      <formula>OR(AI$70=$B41,AI$71=$B41)</formula>
    </cfRule>
  </conditionalFormatting>
  <conditionalFormatting sqref="AP42:AV42">
    <cfRule type="expression" dxfId="93" priority="94">
      <formula>OR(AP$70=$B41,AP$71=$B41)</formula>
    </cfRule>
  </conditionalFormatting>
  <conditionalFormatting sqref="AP41:AV42">
    <cfRule type="expression" dxfId="92" priority="93">
      <formula>INDIRECT(ADDRESS(ROW(),COLUMN()))=TRUNC(INDIRECT(ADDRESS(ROW(),COLUMN())))</formula>
    </cfRule>
  </conditionalFormatting>
  <conditionalFormatting sqref="AW42:AY42">
    <cfRule type="expression" dxfId="91" priority="92">
      <formula>OR(AW$70=$B41,AW$71=$B41)</formula>
    </cfRule>
  </conditionalFormatting>
  <conditionalFormatting sqref="AW41:AY42">
    <cfRule type="expression" dxfId="90" priority="91">
      <formula>INDIRECT(ADDRESS(ROW(),COLUMN()))=TRUNC(INDIRECT(ADDRESS(ROW(),COLUMN())))</formula>
    </cfRule>
  </conditionalFormatting>
  <conditionalFormatting sqref="U45:AA45">
    <cfRule type="expression" dxfId="89" priority="90">
      <formula>OR(U$70=$B44,U$71=$B44)</formula>
    </cfRule>
  </conditionalFormatting>
  <conditionalFormatting sqref="U44:AA45">
    <cfRule type="expression" dxfId="88" priority="89">
      <formula>INDIRECT(ADDRESS(ROW(),COLUMN()))=TRUNC(INDIRECT(ADDRESS(ROW(),COLUMN())))</formula>
    </cfRule>
  </conditionalFormatting>
  <conditionalFormatting sqref="AB45:AH45">
    <cfRule type="expression" dxfId="87" priority="88">
      <formula>OR(AB$70=$B44,AB$71=$B44)</formula>
    </cfRule>
  </conditionalFormatting>
  <conditionalFormatting sqref="AB44:AH45">
    <cfRule type="expression" dxfId="86" priority="87">
      <formula>INDIRECT(ADDRESS(ROW(),COLUMN()))=TRUNC(INDIRECT(ADDRESS(ROW(),COLUMN())))</formula>
    </cfRule>
  </conditionalFormatting>
  <conditionalFormatting sqref="AI45:AO45">
    <cfRule type="expression" dxfId="85" priority="86">
      <formula>OR(AI$70=$B44,AI$71=$B44)</formula>
    </cfRule>
  </conditionalFormatting>
  <conditionalFormatting sqref="AI44:AO45">
    <cfRule type="expression" dxfId="84" priority="85">
      <formula>INDIRECT(ADDRESS(ROW(),COLUMN()))=TRUNC(INDIRECT(ADDRESS(ROW(),COLUMN())))</formula>
    </cfRule>
  </conditionalFormatting>
  <conditionalFormatting sqref="AP45:AV45">
    <cfRule type="expression" dxfId="83" priority="84">
      <formula>OR(AP$70=$B44,AP$71=$B44)</formula>
    </cfRule>
  </conditionalFormatting>
  <conditionalFormatting sqref="AP44:AV45">
    <cfRule type="expression" dxfId="82" priority="83">
      <formula>INDIRECT(ADDRESS(ROW(),COLUMN()))=TRUNC(INDIRECT(ADDRESS(ROW(),COLUMN())))</formula>
    </cfRule>
  </conditionalFormatting>
  <conditionalFormatting sqref="AW45:AY45">
    <cfRule type="expression" dxfId="81" priority="82">
      <formula>OR(AW$70=$B44,AW$71=$B44)</formula>
    </cfRule>
  </conditionalFormatting>
  <conditionalFormatting sqref="AW44:AY45">
    <cfRule type="expression" dxfId="80" priority="81">
      <formula>INDIRECT(ADDRESS(ROW(),COLUMN()))=TRUNC(INDIRECT(ADDRESS(ROW(),COLUMN())))</formula>
    </cfRule>
  </conditionalFormatting>
  <conditionalFormatting sqref="U48:AA48">
    <cfRule type="expression" dxfId="79" priority="80">
      <formula>OR(U$70=$B47,U$71=$B47)</formula>
    </cfRule>
  </conditionalFormatting>
  <conditionalFormatting sqref="U47:AA48">
    <cfRule type="expression" dxfId="78" priority="79">
      <formula>INDIRECT(ADDRESS(ROW(),COLUMN()))=TRUNC(INDIRECT(ADDRESS(ROW(),COLUMN())))</formula>
    </cfRule>
  </conditionalFormatting>
  <conditionalFormatting sqref="AB48:AH48">
    <cfRule type="expression" dxfId="77" priority="78">
      <formula>OR(AB$70=$B47,AB$71=$B47)</formula>
    </cfRule>
  </conditionalFormatting>
  <conditionalFormatting sqref="AB47:AH48">
    <cfRule type="expression" dxfId="76" priority="77">
      <formula>INDIRECT(ADDRESS(ROW(),COLUMN()))=TRUNC(INDIRECT(ADDRESS(ROW(),COLUMN())))</formula>
    </cfRule>
  </conditionalFormatting>
  <conditionalFormatting sqref="AI48:AO48">
    <cfRule type="expression" dxfId="75" priority="76">
      <formula>OR(AI$70=$B47,AI$71=$B47)</formula>
    </cfRule>
  </conditionalFormatting>
  <conditionalFormatting sqref="AI47:AO48">
    <cfRule type="expression" dxfId="74" priority="75">
      <formula>INDIRECT(ADDRESS(ROW(),COLUMN()))=TRUNC(INDIRECT(ADDRESS(ROW(),COLUMN())))</formula>
    </cfRule>
  </conditionalFormatting>
  <conditionalFormatting sqref="AP48:AV48">
    <cfRule type="expression" dxfId="73" priority="74">
      <formula>OR(AP$70=$B47,AP$71=$B47)</formula>
    </cfRule>
  </conditionalFormatting>
  <conditionalFormatting sqref="AP47:AV48">
    <cfRule type="expression" dxfId="72" priority="73">
      <formula>INDIRECT(ADDRESS(ROW(),COLUMN()))=TRUNC(INDIRECT(ADDRESS(ROW(),COLUMN())))</formula>
    </cfRule>
  </conditionalFormatting>
  <conditionalFormatting sqref="AW48:AY48">
    <cfRule type="expression" dxfId="71" priority="72">
      <formula>OR(AW$70=$B47,AW$71=$B47)</formula>
    </cfRule>
  </conditionalFormatting>
  <conditionalFormatting sqref="AW47:AY48">
    <cfRule type="expression" dxfId="70" priority="71">
      <formula>INDIRECT(ADDRESS(ROW(),COLUMN()))=TRUNC(INDIRECT(ADDRESS(ROW(),COLUMN())))</formula>
    </cfRule>
  </conditionalFormatting>
  <conditionalFormatting sqref="U51:AA51">
    <cfRule type="expression" dxfId="69" priority="70">
      <formula>OR(U$70=$B50,U$71=$B50)</formula>
    </cfRule>
  </conditionalFormatting>
  <conditionalFormatting sqref="U50:AA51">
    <cfRule type="expression" dxfId="68" priority="69">
      <formula>INDIRECT(ADDRESS(ROW(),COLUMN()))=TRUNC(INDIRECT(ADDRESS(ROW(),COLUMN())))</formula>
    </cfRule>
  </conditionalFormatting>
  <conditionalFormatting sqref="AB51:AH51">
    <cfRule type="expression" dxfId="67" priority="68">
      <formula>OR(AB$70=$B50,AB$71=$B50)</formula>
    </cfRule>
  </conditionalFormatting>
  <conditionalFormatting sqref="AB50:AH51">
    <cfRule type="expression" dxfId="66" priority="67">
      <formula>INDIRECT(ADDRESS(ROW(),COLUMN()))=TRUNC(INDIRECT(ADDRESS(ROW(),COLUMN())))</formula>
    </cfRule>
  </conditionalFormatting>
  <conditionalFormatting sqref="AI51:AO51">
    <cfRule type="expression" dxfId="65" priority="66">
      <formula>OR(AI$70=$B50,AI$71=$B50)</formula>
    </cfRule>
  </conditionalFormatting>
  <conditionalFormatting sqref="AI50:AO51">
    <cfRule type="expression" dxfId="64" priority="65">
      <formula>INDIRECT(ADDRESS(ROW(),COLUMN()))=TRUNC(INDIRECT(ADDRESS(ROW(),COLUMN())))</formula>
    </cfRule>
  </conditionalFormatting>
  <conditionalFormatting sqref="AP51:AV51">
    <cfRule type="expression" dxfId="63" priority="64">
      <formula>OR(AP$70=$B50,AP$71=$B50)</formula>
    </cfRule>
  </conditionalFormatting>
  <conditionalFormatting sqref="AP50:AV51">
    <cfRule type="expression" dxfId="62" priority="63">
      <formula>INDIRECT(ADDRESS(ROW(),COLUMN()))=TRUNC(INDIRECT(ADDRESS(ROW(),COLUMN())))</formula>
    </cfRule>
  </conditionalFormatting>
  <conditionalFormatting sqref="AW51:AY51">
    <cfRule type="expression" dxfId="61" priority="62">
      <formula>OR(AW$70=$B50,AW$71=$B50)</formula>
    </cfRule>
  </conditionalFormatting>
  <conditionalFormatting sqref="AW50:AY51">
    <cfRule type="expression" dxfId="60" priority="61">
      <formula>INDIRECT(ADDRESS(ROW(),COLUMN()))=TRUNC(INDIRECT(ADDRESS(ROW(),COLUMN())))</formula>
    </cfRule>
  </conditionalFormatting>
  <conditionalFormatting sqref="U54:AA54">
    <cfRule type="expression" dxfId="59" priority="60">
      <formula>OR(U$70=$B53,U$71=$B53)</formula>
    </cfRule>
  </conditionalFormatting>
  <conditionalFormatting sqref="U53:AA54">
    <cfRule type="expression" dxfId="58" priority="59">
      <formula>INDIRECT(ADDRESS(ROW(),COLUMN()))=TRUNC(INDIRECT(ADDRESS(ROW(),COLUMN())))</formula>
    </cfRule>
  </conditionalFormatting>
  <conditionalFormatting sqref="AB54:AH54">
    <cfRule type="expression" dxfId="57" priority="58">
      <formula>OR(AB$70=$B53,AB$71=$B53)</formula>
    </cfRule>
  </conditionalFormatting>
  <conditionalFormatting sqref="AB53:AH54">
    <cfRule type="expression" dxfId="56" priority="57">
      <formula>INDIRECT(ADDRESS(ROW(),COLUMN()))=TRUNC(INDIRECT(ADDRESS(ROW(),COLUMN())))</formula>
    </cfRule>
  </conditionalFormatting>
  <conditionalFormatting sqref="AI54:AO54">
    <cfRule type="expression" dxfId="55" priority="56">
      <formula>OR(AI$70=$B53,AI$71=$B53)</formula>
    </cfRule>
  </conditionalFormatting>
  <conditionalFormatting sqref="AI53:AO54">
    <cfRule type="expression" dxfId="54" priority="55">
      <formula>INDIRECT(ADDRESS(ROW(),COLUMN()))=TRUNC(INDIRECT(ADDRESS(ROW(),COLUMN())))</formula>
    </cfRule>
  </conditionalFormatting>
  <conditionalFormatting sqref="AP54:AV54">
    <cfRule type="expression" dxfId="53" priority="54">
      <formula>OR(AP$70=$B53,AP$71=$B53)</formula>
    </cfRule>
  </conditionalFormatting>
  <conditionalFormatting sqref="AP53:AV54">
    <cfRule type="expression" dxfId="52" priority="53">
      <formula>INDIRECT(ADDRESS(ROW(),COLUMN()))=TRUNC(INDIRECT(ADDRESS(ROW(),COLUMN())))</formula>
    </cfRule>
  </conditionalFormatting>
  <conditionalFormatting sqref="AW54:AY54">
    <cfRule type="expression" dxfId="51" priority="52">
      <formula>OR(AW$70=$B53,AW$71=$B53)</formula>
    </cfRule>
  </conditionalFormatting>
  <conditionalFormatting sqref="AW53:AY54">
    <cfRule type="expression" dxfId="50" priority="51">
      <formula>INDIRECT(ADDRESS(ROW(),COLUMN()))=TRUNC(INDIRECT(ADDRESS(ROW(),COLUMN())))</formula>
    </cfRule>
  </conditionalFormatting>
  <conditionalFormatting sqref="U57:AA57">
    <cfRule type="expression" dxfId="49" priority="50">
      <formula>OR(U$70=$B56,U$71=$B56)</formula>
    </cfRule>
  </conditionalFormatting>
  <conditionalFormatting sqref="U56:AA57">
    <cfRule type="expression" dxfId="48" priority="49">
      <formula>INDIRECT(ADDRESS(ROW(),COLUMN()))=TRUNC(INDIRECT(ADDRESS(ROW(),COLUMN())))</formula>
    </cfRule>
  </conditionalFormatting>
  <conditionalFormatting sqref="AB57:AH57">
    <cfRule type="expression" dxfId="47" priority="48">
      <formula>OR(AB$70=$B56,AB$71=$B56)</formula>
    </cfRule>
  </conditionalFormatting>
  <conditionalFormatting sqref="AB56:AH57">
    <cfRule type="expression" dxfId="46" priority="47">
      <formula>INDIRECT(ADDRESS(ROW(),COLUMN()))=TRUNC(INDIRECT(ADDRESS(ROW(),COLUMN())))</formula>
    </cfRule>
  </conditionalFormatting>
  <conditionalFormatting sqref="AI57:AO57">
    <cfRule type="expression" dxfId="45" priority="46">
      <formula>OR(AI$70=$B56,AI$71=$B56)</formula>
    </cfRule>
  </conditionalFormatting>
  <conditionalFormatting sqref="AI56:AO57">
    <cfRule type="expression" dxfId="44" priority="45">
      <formula>INDIRECT(ADDRESS(ROW(),COLUMN()))=TRUNC(INDIRECT(ADDRESS(ROW(),COLUMN())))</formula>
    </cfRule>
  </conditionalFormatting>
  <conditionalFormatting sqref="AP57:AV57">
    <cfRule type="expression" dxfId="43" priority="44">
      <formula>OR(AP$70=$B56,AP$71=$B56)</formula>
    </cfRule>
  </conditionalFormatting>
  <conditionalFormatting sqref="AP56:AV57">
    <cfRule type="expression" dxfId="42" priority="43">
      <formula>INDIRECT(ADDRESS(ROW(),COLUMN()))=TRUNC(INDIRECT(ADDRESS(ROW(),COLUMN())))</formula>
    </cfRule>
  </conditionalFormatting>
  <conditionalFormatting sqref="AW57:AY57">
    <cfRule type="expression" dxfId="41" priority="42">
      <formula>OR(AW$70=$B56,AW$71=$B56)</formula>
    </cfRule>
  </conditionalFormatting>
  <conditionalFormatting sqref="AW56:AY57">
    <cfRule type="expression" dxfId="40" priority="41">
      <formula>INDIRECT(ADDRESS(ROW(),COLUMN()))=TRUNC(INDIRECT(ADDRESS(ROW(),COLUMN())))</formula>
    </cfRule>
  </conditionalFormatting>
  <conditionalFormatting sqref="U60:AA60">
    <cfRule type="expression" dxfId="39" priority="40">
      <formula>OR(U$70=$B59,U$71=$B59)</formula>
    </cfRule>
  </conditionalFormatting>
  <conditionalFormatting sqref="U59:AA60">
    <cfRule type="expression" dxfId="38" priority="39">
      <formula>INDIRECT(ADDRESS(ROW(),COLUMN()))=TRUNC(INDIRECT(ADDRESS(ROW(),COLUMN())))</formula>
    </cfRule>
  </conditionalFormatting>
  <conditionalFormatting sqref="AB60:AH60">
    <cfRule type="expression" dxfId="37" priority="38">
      <formula>OR(AB$70=$B59,AB$71=$B59)</formula>
    </cfRule>
  </conditionalFormatting>
  <conditionalFormatting sqref="AB59:AH60">
    <cfRule type="expression" dxfId="36" priority="37">
      <formula>INDIRECT(ADDRESS(ROW(),COLUMN()))=TRUNC(INDIRECT(ADDRESS(ROW(),COLUMN())))</formula>
    </cfRule>
  </conditionalFormatting>
  <conditionalFormatting sqref="AI60:AO60">
    <cfRule type="expression" dxfId="35" priority="36">
      <formula>OR(AI$70=$B59,AI$71=$B59)</formula>
    </cfRule>
  </conditionalFormatting>
  <conditionalFormatting sqref="AI59:AO60">
    <cfRule type="expression" dxfId="34" priority="35">
      <formula>INDIRECT(ADDRESS(ROW(),COLUMN()))=TRUNC(INDIRECT(ADDRESS(ROW(),COLUMN())))</formula>
    </cfRule>
  </conditionalFormatting>
  <conditionalFormatting sqref="AP60:AV60">
    <cfRule type="expression" dxfId="33" priority="34">
      <formula>OR(AP$70=$B59,AP$71=$B59)</formula>
    </cfRule>
  </conditionalFormatting>
  <conditionalFormatting sqref="AP59:AV60">
    <cfRule type="expression" dxfId="32" priority="33">
      <formula>INDIRECT(ADDRESS(ROW(),COLUMN()))=TRUNC(INDIRECT(ADDRESS(ROW(),COLUMN())))</formula>
    </cfRule>
  </conditionalFormatting>
  <conditionalFormatting sqref="AW60:AY60">
    <cfRule type="expression" dxfId="31" priority="32">
      <formula>OR(AW$70=$B59,AW$71=$B59)</formula>
    </cfRule>
  </conditionalFormatting>
  <conditionalFormatting sqref="AW59:AY60">
    <cfRule type="expression" dxfId="30" priority="31">
      <formula>INDIRECT(ADDRESS(ROW(),COLUMN()))=TRUNC(INDIRECT(ADDRESS(ROW(),COLUMN())))</formula>
    </cfRule>
  </conditionalFormatting>
  <conditionalFormatting sqref="U63:AA63">
    <cfRule type="expression" dxfId="29" priority="30">
      <formula>OR(U$70=$B62,U$71=$B62)</formula>
    </cfRule>
  </conditionalFormatting>
  <conditionalFormatting sqref="U62:AA63">
    <cfRule type="expression" dxfId="28" priority="29">
      <formula>INDIRECT(ADDRESS(ROW(),COLUMN()))=TRUNC(INDIRECT(ADDRESS(ROW(),COLUMN())))</formula>
    </cfRule>
  </conditionalFormatting>
  <conditionalFormatting sqref="AB63:AH63">
    <cfRule type="expression" dxfId="27" priority="28">
      <formula>OR(AB$70=$B62,AB$71=$B62)</formula>
    </cfRule>
  </conditionalFormatting>
  <conditionalFormatting sqref="AB62:AH63">
    <cfRule type="expression" dxfId="26" priority="27">
      <formula>INDIRECT(ADDRESS(ROW(),COLUMN()))=TRUNC(INDIRECT(ADDRESS(ROW(),COLUMN())))</formula>
    </cfRule>
  </conditionalFormatting>
  <conditionalFormatting sqref="AI63:AO63">
    <cfRule type="expression" dxfId="25" priority="26">
      <formula>OR(AI$70=$B62,AI$71=$B62)</formula>
    </cfRule>
  </conditionalFormatting>
  <conditionalFormatting sqref="AI62:AO63">
    <cfRule type="expression" dxfId="24" priority="25">
      <formula>INDIRECT(ADDRESS(ROW(),COLUMN()))=TRUNC(INDIRECT(ADDRESS(ROW(),COLUMN())))</formula>
    </cfRule>
  </conditionalFormatting>
  <conditionalFormatting sqref="AP63:AV63">
    <cfRule type="expression" dxfId="23" priority="24">
      <formula>OR(AP$70=$B62,AP$71=$B62)</formula>
    </cfRule>
  </conditionalFormatting>
  <conditionalFormatting sqref="AP62:AV63">
    <cfRule type="expression" dxfId="22" priority="23">
      <formula>INDIRECT(ADDRESS(ROW(),COLUMN()))=TRUNC(INDIRECT(ADDRESS(ROW(),COLUMN())))</formula>
    </cfRule>
  </conditionalFormatting>
  <conditionalFormatting sqref="AW63:AY63">
    <cfRule type="expression" dxfId="21" priority="22">
      <formula>OR(AW$70=$B62,AW$71=$B62)</formula>
    </cfRule>
  </conditionalFormatting>
  <conditionalFormatting sqref="AW62:AY63">
    <cfRule type="expression" dxfId="20" priority="21">
      <formula>INDIRECT(ADDRESS(ROW(),COLUMN()))=TRUNC(INDIRECT(ADDRESS(ROW(),COLUMN())))</formula>
    </cfRule>
  </conditionalFormatting>
  <conditionalFormatting sqref="U66:AA66">
    <cfRule type="expression" dxfId="19" priority="20">
      <formula>OR(U$70=$B65,U$71=$B65)</formula>
    </cfRule>
  </conditionalFormatting>
  <conditionalFormatting sqref="U65:AA66">
    <cfRule type="expression" dxfId="18" priority="19">
      <formula>INDIRECT(ADDRESS(ROW(),COLUMN()))=TRUNC(INDIRECT(ADDRESS(ROW(),COLUMN())))</formula>
    </cfRule>
  </conditionalFormatting>
  <conditionalFormatting sqref="AB66:AH66">
    <cfRule type="expression" dxfId="17" priority="18">
      <formula>OR(AB$70=$B65,AB$71=$B65)</formula>
    </cfRule>
  </conditionalFormatting>
  <conditionalFormatting sqref="AB65:AH66">
    <cfRule type="expression" dxfId="16" priority="17">
      <formula>INDIRECT(ADDRESS(ROW(),COLUMN()))=TRUNC(INDIRECT(ADDRESS(ROW(),COLUMN())))</formula>
    </cfRule>
  </conditionalFormatting>
  <conditionalFormatting sqref="AI66:AO66">
    <cfRule type="expression" dxfId="15" priority="16">
      <formula>OR(AI$70=$B65,AI$71=$B65)</formula>
    </cfRule>
  </conditionalFormatting>
  <conditionalFormatting sqref="AI65:AO66">
    <cfRule type="expression" dxfId="14" priority="15">
      <formula>INDIRECT(ADDRESS(ROW(),COLUMN()))=TRUNC(INDIRECT(ADDRESS(ROW(),COLUMN())))</formula>
    </cfRule>
  </conditionalFormatting>
  <conditionalFormatting sqref="AP66:AV66">
    <cfRule type="expression" dxfId="13" priority="14">
      <formula>OR(AP$70=$B65,AP$71=$B65)</formula>
    </cfRule>
  </conditionalFormatting>
  <conditionalFormatting sqref="AP65:AV66">
    <cfRule type="expression" dxfId="12" priority="13">
      <formula>INDIRECT(ADDRESS(ROW(),COLUMN()))=TRUNC(INDIRECT(ADDRESS(ROW(),COLUMN())))</formula>
    </cfRule>
  </conditionalFormatting>
  <conditionalFormatting sqref="AW66:AY66">
    <cfRule type="expression" dxfId="11" priority="12">
      <formula>OR(AW$70=$B65,AW$71=$B65)</formula>
    </cfRule>
  </conditionalFormatting>
  <conditionalFormatting sqref="AW65:AY66">
    <cfRule type="expression" dxfId="10" priority="11">
      <formula>INDIRECT(ADDRESS(ROW(),COLUMN()))=TRUNC(INDIRECT(ADDRESS(ROW(),COLUMN())))</formula>
    </cfRule>
  </conditionalFormatting>
  <conditionalFormatting sqref="U69:AA69">
    <cfRule type="expression" dxfId="9" priority="10">
      <formula>OR(U$70=$B68,U$71=$B68)</formula>
    </cfRule>
  </conditionalFormatting>
  <conditionalFormatting sqref="U68:AA69">
    <cfRule type="expression" dxfId="8" priority="9">
      <formula>INDIRECT(ADDRESS(ROW(),COLUMN()))=TRUNC(INDIRECT(ADDRESS(ROW(),COLUMN())))</formula>
    </cfRule>
  </conditionalFormatting>
  <conditionalFormatting sqref="AB69:AH69">
    <cfRule type="expression" dxfId="7" priority="8">
      <formula>OR(AB$70=$B68,AB$71=$B68)</formula>
    </cfRule>
  </conditionalFormatting>
  <conditionalFormatting sqref="AB68:AH69">
    <cfRule type="expression" dxfId="6" priority="7">
      <formula>INDIRECT(ADDRESS(ROW(),COLUMN()))=TRUNC(INDIRECT(ADDRESS(ROW(),COLUMN())))</formula>
    </cfRule>
  </conditionalFormatting>
  <conditionalFormatting sqref="AI69:AO69">
    <cfRule type="expression" dxfId="5" priority="6">
      <formula>OR(AI$70=$B68,AI$71=$B68)</formula>
    </cfRule>
  </conditionalFormatting>
  <conditionalFormatting sqref="AI68:AO69">
    <cfRule type="expression" dxfId="4" priority="5">
      <formula>INDIRECT(ADDRESS(ROW(),COLUMN()))=TRUNC(INDIRECT(ADDRESS(ROW(),COLUMN())))</formula>
    </cfRule>
  </conditionalFormatting>
  <conditionalFormatting sqref="AP69:AV69">
    <cfRule type="expression" dxfId="3" priority="4">
      <formula>OR(AP$70=$B68,AP$71=$B68)</formula>
    </cfRule>
  </conditionalFormatting>
  <conditionalFormatting sqref="AP68:AV69">
    <cfRule type="expression" dxfId="2" priority="3">
      <formula>INDIRECT(ADDRESS(ROW(),COLUMN()))=TRUNC(INDIRECT(ADDRESS(ROW(),COLUMN())))</formula>
    </cfRule>
  </conditionalFormatting>
  <conditionalFormatting sqref="AW69:AY69">
    <cfRule type="expression" dxfId="1" priority="2">
      <formula>OR(AW$70=$B68,AW$71=$B68)</formula>
    </cfRule>
  </conditionalFormatting>
  <conditionalFormatting sqref="AW68:AY69">
    <cfRule type="expression" dxfId="0" priority="1">
      <formula>INDIRECT(ADDRESS(ROW(),COLUMN()))=TRUNC(INDIRECT(ADDRESS(ROW(),COLUMN())))</formula>
    </cfRule>
  </conditionalFormatting>
  <dataValidations count="9">
    <dataValidation type="list" allowBlank="1" showInputMessage="1" showErrorMessage="1" sqref="BC5:BF5">
      <formula1>"予定,実績,予定・実績"</formula1>
    </dataValidation>
    <dataValidation type="list" allowBlank="1" showInputMessage="1" showErrorMessage="1" sqref="AD4:AD5">
      <formula1>#REF!</formula1>
    </dataValidation>
    <dataValidation type="decimal" allowBlank="1" showInputMessage="1" showErrorMessage="1" error="入力可能範囲　32～40" sqref="AY7:AZ7">
      <formula1>32</formula1>
      <formula2>40</formula2>
    </dataValidation>
    <dataValidation type="list" allowBlank="1" showInputMessage="1" showErrorMessage="1" sqref="BC4:BF4">
      <formula1>"４週,暦月"</formula1>
    </dataValidation>
    <dataValidation type="list" allowBlank="1" showInputMessage="1" sqref="C22:E69">
      <formula1>職種</formula1>
    </dataValidation>
    <dataValidation type="list" allowBlank="1" showInputMessage="1" sqref="H22:H69">
      <formula1>"A, B, C, D"</formula1>
    </dataValidation>
    <dataValidation type="list" errorStyle="warning" allowBlank="1" showInputMessage="1" error="リストにない場合のみ、入力してください。" sqref="I22:L69">
      <formula1>INDIRECT(C22)</formula1>
    </dataValidation>
    <dataValidation type="list" allowBlank="1" showInputMessage="1" sqref="U22:AY22 U25:AY25 U28:AY28 U31:AY31 U34:AY34 U37:AY37 U40:AY40 U43:AY43 U46:AY46 U49:AY49 U52:AY52 U55:AY55 U58:AY58 U61:AY61 U64:AY64 U67:AY67">
      <formula1>シフト記号表</formula1>
    </dataValidation>
    <dataValidation allowBlank="1" showInputMessage="1" showErrorMessage="1" error="入力可能範囲　32～40" sqref="BC11"/>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AR2:BG2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33" customWidth="1"/>
    <col min="2" max="2" width="5.625" style="132" customWidth="1"/>
    <col min="3" max="3" width="10.625" style="132" customWidth="1"/>
    <col min="4" max="4" width="10.625" style="132" hidden="1" customWidth="1"/>
    <col min="5" max="5" width="3.375" style="132" bestFit="1" customWidth="1"/>
    <col min="6" max="6" width="15.625" style="133" customWidth="1"/>
    <col min="7" max="7" width="3.375" style="133" bestFit="1" customWidth="1"/>
    <col min="8" max="8" width="15.625" style="133" customWidth="1"/>
    <col min="9" max="9" width="3.375" style="133" bestFit="1" customWidth="1"/>
    <col min="10" max="10" width="15.625" style="132" customWidth="1"/>
    <col min="11" max="11" width="3.375" style="133" bestFit="1" customWidth="1"/>
    <col min="12" max="12" width="15.625" style="133" customWidth="1"/>
    <col min="13" max="13" width="5" style="133" customWidth="1"/>
    <col min="14" max="14" width="15.625" style="133" customWidth="1"/>
    <col min="15" max="15" width="3.375" style="133" customWidth="1"/>
    <col min="16" max="16" width="15.625" style="133" customWidth="1"/>
    <col min="17" max="17" width="3.375" style="133" customWidth="1"/>
    <col min="18" max="18" width="15.625" style="133" customWidth="1"/>
    <col min="19" max="19" width="3.375" style="133" customWidth="1"/>
    <col min="20" max="20" width="15.625" style="133" customWidth="1"/>
    <col min="21" max="21" width="3.375" style="133" customWidth="1"/>
    <col min="22" max="22" width="15.625" style="133" customWidth="1"/>
    <col min="23" max="23" width="3.375" style="133" customWidth="1"/>
    <col min="24" max="24" width="15.625" style="133" customWidth="1"/>
    <col min="25" max="25" width="3.375" style="133" customWidth="1"/>
    <col min="26" max="26" width="15.625" style="133" customWidth="1"/>
    <col min="27" max="27" width="3.375" style="133" customWidth="1"/>
    <col min="28" max="28" width="50.625" style="133" customWidth="1"/>
    <col min="29" max="16384" width="9" style="133"/>
  </cols>
  <sheetData>
    <row r="1" spans="2:28" x14ac:dyDescent="0.4">
      <c r="B1" s="131" t="s">
        <v>32</v>
      </c>
    </row>
    <row r="2" spans="2:28" x14ac:dyDescent="0.4">
      <c r="B2" s="134" t="s">
        <v>33</v>
      </c>
      <c r="F2" s="135"/>
      <c r="G2" s="136"/>
      <c r="H2" s="136"/>
      <c r="I2" s="136"/>
      <c r="J2" s="137"/>
      <c r="K2" s="136"/>
      <c r="L2" s="136"/>
    </row>
    <row r="3" spans="2:28" x14ac:dyDescent="0.4">
      <c r="B3" s="135" t="s">
        <v>121</v>
      </c>
      <c r="F3" s="137" t="s">
        <v>122</v>
      </c>
      <c r="G3" s="136"/>
      <c r="H3" s="136"/>
      <c r="I3" s="136"/>
      <c r="J3" s="137"/>
      <c r="K3" s="136"/>
      <c r="L3" s="136"/>
    </row>
    <row r="4" spans="2:28" x14ac:dyDescent="0.4">
      <c r="B4" s="134"/>
      <c r="F4" s="388" t="s">
        <v>34</v>
      </c>
      <c r="G4" s="388"/>
      <c r="H4" s="388"/>
      <c r="I4" s="388"/>
      <c r="J4" s="388"/>
      <c r="K4" s="388"/>
      <c r="L4" s="388"/>
      <c r="N4" s="388" t="s">
        <v>65</v>
      </c>
      <c r="O4" s="388"/>
      <c r="P4" s="388"/>
      <c r="R4" s="388" t="s">
        <v>64</v>
      </c>
      <c r="S4" s="388"/>
      <c r="T4" s="388"/>
      <c r="U4" s="388"/>
      <c r="V4" s="388"/>
      <c r="W4" s="388"/>
      <c r="X4" s="388"/>
      <c r="Z4" s="151" t="s">
        <v>74</v>
      </c>
      <c r="AB4" s="388" t="s">
        <v>138</v>
      </c>
    </row>
    <row r="5" spans="2:28" x14ac:dyDescent="0.4">
      <c r="B5" s="132" t="s">
        <v>20</v>
      </c>
      <c r="C5" s="132" t="s">
        <v>4</v>
      </c>
      <c r="F5" s="132" t="s">
        <v>134</v>
      </c>
      <c r="G5" s="132"/>
      <c r="H5" s="132" t="s">
        <v>135</v>
      </c>
      <c r="J5" s="132" t="s">
        <v>35</v>
      </c>
      <c r="L5" s="132" t="s">
        <v>34</v>
      </c>
      <c r="N5" s="132" t="s">
        <v>136</v>
      </c>
      <c r="P5" s="132" t="s">
        <v>137</v>
      </c>
      <c r="R5" s="132" t="s">
        <v>136</v>
      </c>
      <c r="T5" s="132" t="s">
        <v>137</v>
      </c>
      <c r="V5" s="132" t="s">
        <v>35</v>
      </c>
      <c r="X5" s="132" t="s">
        <v>34</v>
      </c>
      <c r="Z5" s="152" t="s">
        <v>75</v>
      </c>
      <c r="AB5" s="388"/>
    </row>
    <row r="6" spans="2:28" x14ac:dyDescent="0.4">
      <c r="B6" s="138">
        <v>1</v>
      </c>
      <c r="C6" s="139" t="s">
        <v>38</v>
      </c>
      <c r="D6" s="154" t="str">
        <f>C6</f>
        <v>a</v>
      </c>
      <c r="E6" s="138" t="s">
        <v>16</v>
      </c>
      <c r="F6" s="140"/>
      <c r="G6" s="138" t="s">
        <v>17</v>
      </c>
      <c r="H6" s="140"/>
      <c r="I6" s="141" t="s">
        <v>37</v>
      </c>
      <c r="J6" s="140">
        <v>0</v>
      </c>
      <c r="K6" s="142" t="s">
        <v>2</v>
      </c>
      <c r="L6" s="145" t="str">
        <f>IF(OR(F6="",H6=""),"",(H6+IF(F6&gt;H6,1,0)-F6-J6)*24)</f>
        <v/>
      </c>
      <c r="N6" s="140">
        <v>0.29166666666666669</v>
      </c>
      <c r="O6" s="132" t="s">
        <v>17</v>
      </c>
      <c r="P6" s="140">
        <v>0.83333333333333337</v>
      </c>
      <c r="R6" s="146" t="str">
        <f t="shared" ref="R6:R22" si="0">IF(F6="","",IF(F6&lt;N6,N6,IF(F6&gt;=P6,"",F6)))</f>
        <v/>
      </c>
      <c r="S6" s="132" t="s">
        <v>17</v>
      </c>
      <c r="T6" s="146" t="str">
        <f t="shared" ref="T6:T22" si="1">IF(H6="","",IF(H6&gt;F6,IF(H6&lt;P6,H6,P6),P6))</f>
        <v/>
      </c>
      <c r="U6" s="144" t="s">
        <v>37</v>
      </c>
      <c r="V6" s="140">
        <v>0</v>
      </c>
      <c r="W6" s="133" t="s">
        <v>2</v>
      </c>
      <c r="X6" s="145" t="str">
        <f>IF(R6="","",IF((T6+IF(R6&gt;T6,1,0)-R6-V6)*24=0,"",(T6+IF(R6&gt;T6,1,0)-R6-V6)*24))</f>
        <v/>
      </c>
      <c r="Z6" s="145" t="str">
        <f>IF(X6="",L6,IF(OR(L6-X6=0,L6-X6&lt;0),"-",L6-X6))</f>
        <v/>
      </c>
      <c r="AB6" s="153"/>
    </row>
    <row r="7" spans="2:28" x14ac:dyDescent="0.4">
      <c r="B7" s="138">
        <v>2</v>
      </c>
      <c r="C7" s="139" t="s">
        <v>39</v>
      </c>
      <c r="D7" s="154" t="str">
        <f t="shared" ref="D7:D38" si="2">C7</f>
        <v>b</v>
      </c>
      <c r="E7" s="138" t="s">
        <v>16</v>
      </c>
      <c r="F7" s="140"/>
      <c r="G7" s="138" t="s">
        <v>17</v>
      </c>
      <c r="H7" s="140"/>
      <c r="I7" s="141" t="s">
        <v>37</v>
      </c>
      <c r="J7" s="140">
        <v>0</v>
      </c>
      <c r="K7" s="142" t="s">
        <v>2</v>
      </c>
      <c r="L7" s="145" t="str">
        <f>IF(OR(F7="",H7=""),"",(H7+IF(F7&gt;H7,1,0)-F7-J7)*24)</f>
        <v/>
      </c>
      <c r="N7" s="143">
        <f>$N$6</f>
        <v>0.29166666666666669</v>
      </c>
      <c r="O7" s="132" t="s">
        <v>17</v>
      </c>
      <c r="P7" s="143">
        <f>$P$6</f>
        <v>0.83333333333333337</v>
      </c>
      <c r="R7" s="146" t="str">
        <f t="shared" si="0"/>
        <v/>
      </c>
      <c r="S7" s="132" t="s">
        <v>17</v>
      </c>
      <c r="T7" s="146" t="str">
        <f t="shared" si="1"/>
        <v/>
      </c>
      <c r="U7" s="144" t="s">
        <v>37</v>
      </c>
      <c r="V7" s="140">
        <v>0</v>
      </c>
      <c r="W7" s="133" t="s">
        <v>2</v>
      </c>
      <c r="X7" s="145" t="str">
        <f>IF(R7="","",IF((T7+IF(R7&gt;T7,1,0)-R7-V7)*24=0,"",(T7+IF(R7&gt;T7,1,0)-R7-V7)*24))</f>
        <v/>
      </c>
      <c r="Z7" s="145" t="str">
        <f>IF(X7="",L7,IF(OR(L7-X7=0,L7-X7&lt;0),"-",L7-X7))</f>
        <v/>
      </c>
      <c r="AB7" s="153"/>
    </row>
    <row r="8" spans="2:28" x14ac:dyDescent="0.4">
      <c r="B8" s="138">
        <v>3</v>
      </c>
      <c r="C8" s="139" t="s">
        <v>40</v>
      </c>
      <c r="D8" s="154" t="str">
        <f t="shared" si="2"/>
        <v>c</v>
      </c>
      <c r="E8" s="138" t="s">
        <v>16</v>
      </c>
      <c r="F8" s="140"/>
      <c r="G8" s="138" t="s">
        <v>17</v>
      </c>
      <c r="H8" s="140"/>
      <c r="I8" s="141" t="s">
        <v>37</v>
      </c>
      <c r="J8" s="140">
        <v>0</v>
      </c>
      <c r="K8" s="142" t="s">
        <v>2</v>
      </c>
      <c r="L8" s="145" t="str">
        <f>IF(OR(F8="",H8=""),"",(H8+IF(F8&gt;H8,1,0)-F8-J8)*24)</f>
        <v/>
      </c>
      <c r="N8" s="143">
        <f t="shared" ref="N8:N22" si="3">$N$6</f>
        <v>0.29166666666666669</v>
      </c>
      <c r="O8" s="132" t="s">
        <v>17</v>
      </c>
      <c r="P8" s="143">
        <f t="shared" ref="P8:P22" si="4">$P$6</f>
        <v>0.83333333333333337</v>
      </c>
      <c r="R8" s="146" t="str">
        <f t="shared" si="0"/>
        <v/>
      </c>
      <c r="S8" s="132" t="s">
        <v>17</v>
      </c>
      <c r="T8" s="146" t="str">
        <f t="shared" si="1"/>
        <v/>
      </c>
      <c r="U8" s="144" t="s">
        <v>37</v>
      </c>
      <c r="V8" s="140">
        <v>0</v>
      </c>
      <c r="W8" s="133" t="s">
        <v>2</v>
      </c>
      <c r="X8" s="145" t="str">
        <f>IF(R8="","",IF((T8+IF(R8&gt;T8,1,0)-R8-V8)*24=0,"",(T8+IF(R8&gt;T8,1,0)-R8-V8)*24))</f>
        <v/>
      </c>
      <c r="Z8" s="145" t="str">
        <f>IF(X8="",L8,IF(OR(L8-X8=0,L8-X8&lt;0),"-",L8-X8))</f>
        <v/>
      </c>
      <c r="AB8" s="153"/>
    </row>
    <row r="9" spans="2:28" x14ac:dyDescent="0.4">
      <c r="B9" s="138">
        <v>4</v>
      </c>
      <c r="C9" s="139" t="s">
        <v>41</v>
      </c>
      <c r="D9" s="154" t="str">
        <f t="shared" si="2"/>
        <v>d</v>
      </c>
      <c r="E9" s="138" t="s">
        <v>16</v>
      </c>
      <c r="F9" s="140"/>
      <c r="G9" s="138" t="s">
        <v>17</v>
      </c>
      <c r="H9" s="140"/>
      <c r="I9" s="141" t="s">
        <v>37</v>
      </c>
      <c r="J9" s="140">
        <v>0</v>
      </c>
      <c r="K9" s="142" t="s">
        <v>2</v>
      </c>
      <c r="L9" s="145" t="str">
        <f>IF(OR(F9="",H9=""),"",(H9+IF(F9&gt;H9,1,0)-F9-J9)*24)</f>
        <v/>
      </c>
      <c r="N9" s="143">
        <f t="shared" si="3"/>
        <v>0.29166666666666669</v>
      </c>
      <c r="O9" s="132" t="s">
        <v>17</v>
      </c>
      <c r="P9" s="143">
        <f t="shared" si="4"/>
        <v>0.83333333333333337</v>
      </c>
      <c r="R9" s="146" t="str">
        <f t="shared" si="0"/>
        <v/>
      </c>
      <c r="S9" s="132" t="s">
        <v>17</v>
      </c>
      <c r="T9" s="146" t="str">
        <f t="shared" si="1"/>
        <v/>
      </c>
      <c r="U9" s="144" t="s">
        <v>37</v>
      </c>
      <c r="V9" s="140">
        <v>0</v>
      </c>
      <c r="W9" s="133" t="s">
        <v>2</v>
      </c>
      <c r="X9" s="145" t="str">
        <f>IF(R9="","",IF((T9+IF(R9&gt;T9,1,0)-R9-V9)*24=0,"",(T9+IF(R9&gt;T9,1,0)-R9-V9)*24))</f>
        <v/>
      </c>
      <c r="Z9" s="145" t="str">
        <f>IF(X9="",L9,IF(OR(L9-X9=0,L9-X9&lt;0),"-",L9-X9))</f>
        <v/>
      </c>
      <c r="AB9" s="153"/>
    </row>
    <row r="10" spans="2:28" x14ac:dyDescent="0.4">
      <c r="B10" s="138">
        <v>5</v>
      </c>
      <c r="C10" s="139" t="s">
        <v>42</v>
      </c>
      <c r="D10" s="154" t="str">
        <f t="shared" si="2"/>
        <v>e</v>
      </c>
      <c r="E10" s="138" t="s">
        <v>16</v>
      </c>
      <c r="F10" s="140"/>
      <c r="G10" s="138" t="s">
        <v>17</v>
      </c>
      <c r="H10" s="140"/>
      <c r="I10" s="141" t="s">
        <v>37</v>
      </c>
      <c r="J10" s="140">
        <v>0</v>
      </c>
      <c r="K10" s="142" t="s">
        <v>2</v>
      </c>
      <c r="L10" s="145" t="str">
        <f t="shared" ref="L10:L22" si="5">IF(OR(F10="",H10=""),"",(H10+IF(F10&gt;H10,1,0)-F10-J10)*24)</f>
        <v/>
      </c>
      <c r="N10" s="143">
        <f t="shared" si="3"/>
        <v>0.29166666666666669</v>
      </c>
      <c r="O10" s="132" t="s">
        <v>17</v>
      </c>
      <c r="P10" s="143">
        <f t="shared" si="4"/>
        <v>0.83333333333333337</v>
      </c>
      <c r="R10" s="146" t="str">
        <f t="shared" si="0"/>
        <v/>
      </c>
      <c r="S10" s="132" t="s">
        <v>17</v>
      </c>
      <c r="T10" s="146" t="str">
        <f t="shared" si="1"/>
        <v/>
      </c>
      <c r="U10" s="144" t="s">
        <v>37</v>
      </c>
      <c r="V10" s="140">
        <v>0</v>
      </c>
      <c r="W10" s="133" t="s">
        <v>2</v>
      </c>
      <c r="X10" s="145" t="str">
        <f t="shared" ref="X10:X22" si="6">IF(R10="","",IF((T10+IF(R10&gt;T10,1,0)-R10-V10)*24=0,"",(T10+IF(R10&gt;T10,1,0)-R10-V10)*24))</f>
        <v/>
      </c>
      <c r="Z10" s="145" t="str">
        <f t="shared" ref="Z10:Z22" si="7">IF(X10="",L10,IF(OR(L10-X10=0,L10-X10&lt;0),"-",L10-X10))</f>
        <v/>
      </c>
      <c r="AB10" s="153"/>
    </row>
    <row r="11" spans="2:28" x14ac:dyDescent="0.4">
      <c r="B11" s="138">
        <v>6</v>
      </c>
      <c r="C11" s="139" t="s">
        <v>43</v>
      </c>
      <c r="D11" s="154" t="str">
        <f t="shared" si="2"/>
        <v>f</v>
      </c>
      <c r="E11" s="138" t="s">
        <v>16</v>
      </c>
      <c r="F11" s="140"/>
      <c r="G11" s="138" t="s">
        <v>17</v>
      </c>
      <c r="H11" s="140"/>
      <c r="I11" s="141" t="s">
        <v>37</v>
      </c>
      <c r="J11" s="140">
        <v>0</v>
      </c>
      <c r="K11" s="142" t="s">
        <v>2</v>
      </c>
      <c r="L11" s="145" t="str">
        <f t="shared" si="5"/>
        <v/>
      </c>
      <c r="N11" s="143">
        <f t="shared" si="3"/>
        <v>0.29166666666666669</v>
      </c>
      <c r="O11" s="132" t="s">
        <v>17</v>
      </c>
      <c r="P11" s="143">
        <f t="shared" si="4"/>
        <v>0.83333333333333337</v>
      </c>
      <c r="R11" s="146" t="str">
        <f t="shared" si="0"/>
        <v/>
      </c>
      <c r="S11" s="132" t="s">
        <v>17</v>
      </c>
      <c r="T11" s="146" t="str">
        <f t="shared" si="1"/>
        <v/>
      </c>
      <c r="U11" s="144" t="s">
        <v>37</v>
      </c>
      <c r="V11" s="140">
        <v>0</v>
      </c>
      <c r="W11" s="133" t="s">
        <v>2</v>
      </c>
      <c r="X11" s="145" t="str">
        <f t="shared" si="6"/>
        <v/>
      </c>
      <c r="Z11" s="145" t="str">
        <f t="shared" si="7"/>
        <v/>
      </c>
      <c r="AB11" s="153"/>
    </row>
    <row r="12" spans="2:28" x14ac:dyDescent="0.4">
      <c r="B12" s="138">
        <v>7</v>
      </c>
      <c r="C12" s="139" t="s">
        <v>44</v>
      </c>
      <c r="D12" s="154" t="str">
        <f t="shared" si="2"/>
        <v>g</v>
      </c>
      <c r="E12" s="138" t="s">
        <v>16</v>
      </c>
      <c r="F12" s="140"/>
      <c r="G12" s="138" t="s">
        <v>17</v>
      </c>
      <c r="H12" s="140"/>
      <c r="I12" s="141" t="s">
        <v>37</v>
      </c>
      <c r="J12" s="140">
        <v>0</v>
      </c>
      <c r="K12" s="142" t="s">
        <v>2</v>
      </c>
      <c r="L12" s="145" t="str">
        <f t="shared" si="5"/>
        <v/>
      </c>
      <c r="N12" s="143">
        <f t="shared" si="3"/>
        <v>0.29166666666666669</v>
      </c>
      <c r="O12" s="132" t="s">
        <v>17</v>
      </c>
      <c r="P12" s="143">
        <f t="shared" si="4"/>
        <v>0.83333333333333337</v>
      </c>
      <c r="R12" s="146" t="str">
        <f t="shared" si="0"/>
        <v/>
      </c>
      <c r="S12" s="132" t="s">
        <v>17</v>
      </c>
      <c r="T12" s="146" t="str">
        <f t="shared" si="1"/>
        <v/>
      </c>
      <c r="U12" s="144" t="s">
        <v>37</v>
      </c>
      <c r="V12" s="140">
        <v>0</v>
      </c>
      <c r="W12" s="133" t="s">
        <v>2</v>
      </c>
      <c r="X12" s="145" t="str">
        <f t="shared" si="6"/>
        <v/>
      </c>
      <c r="Z12" s="145" t="str">
        <f t="shared" si="7"/>
        <v/>
      </c>
      <c r="AB12" s="153"/>
    </row>
    <row r="13" spans="2:28" x14ac:dyDescent="0.4">
      <c r="B13" s="138">
        <v>8</v>
      </c>
      <c r="C13" s="139" t="s">
        <v>45</v>
      </c>
      <c r="D13" s="154" t="str">
        <f t="shared" si="2"/>
        <v>h</v>
      </c>
      <c r="E13" s="138" t="s">
        <v>16</v>
      </c>
      <c r="F13" s="140"/>
      <c r="G13" s="138" t="s">
        <v>17</v>
      </c>
      <c r="H13" s="140"/>
      <c r="I13" s="141" t="s">
        <v>37</v>
      </c>
      <c r="J13" s="140">
        <v>0</v>
      </c>
      <c r="K13" s="142" t="s">
        <v>2</v>
      </c>
      <c r="L13" s="145" t="str">
        <f t="shared" si="5"/>
        <v/>
      </c>
      <c r="N13" s="143">
        <f t="shared" si="3"/>
        <v>0.29166666666666669</v>
      </c>
      <c r="O13" s="132" t="s">
        <v>17</v>
      </c>
      <c r="P13" s="143">
        <f t="shared" si="4"/>
        <v>0.83333333333333337</v>
      </c>
      <c r="R13" s="146" t="str">
        <f t="shared" si="0"/>
        <v/>
      </c>
      <c r="S13" s="132" t="s">
        <v>17</v>
      </c>
      <c r="T13" s="146" t="str">
        <f t="shared" si="1"/>
        <v/>
      </c>
      <c r="U13" s="144" t="s">
        <v>37</v>
      </c>
      <c r="V13" s="140">
        <v>0</v>
      </c>
      <c r="W13" s="133" t="s">
        <v>2</v>
      </c>
      <c r="X13" s="145" t="str">
        <f t="shared" si="6"/>
        <v/>
      </c>
      <c r="Z13" s="145" t="str">
        <f t="shared" si="7"/>
        <v/>
      </c>
      <c r="AB13" s="153"/>
    </row>
    <row r="14" spans="2:28" x14ac:dyDescent="0.4">
      <c r="B14" s="138">
        <v>9</v>
      </c>
      <c r="C14" s="139" t="s">
        <v>46</v>
      </c>
      <c r="D14" s="154" t="str">
        <f t="shared" si="2"/>
        <v>i</v>
      </c>
      <c r="E14" s="138" t="s">
        <v>16</v>
      </c>
      <c r="F14" s="140"/>
      <c r="G14" s="138" t="s">
        <v>17</v>
      </c>
      <c r="H14" s="140"/>
      <c r="I14" s="141" t="s">
        <v>37</v>
      </c>
      <c r="J14" s="140">
        <v>0</v>
      </c>
      <c r="K14" s="142" t="s">
        <v>2</v>
      </c>
      <c r="L14" s="145" t="str">
        <f t="shared" si="5"/>
        <v/>
      </c>
      <c r="N14" s="143">
        <f t="shared" si="3"/>
        <v>0.29166666666666669</v>
      </c>
      <c r="O14" s="132" t="s">
        <v>17</v>
      </c>
      <c r="P14" s="143">
        <f t="shared" si="4"/>
        <v>0.83333333333333337</v>
      </c>
      <c r="R14" s="146" t="str">
        <f t="shared" si="0"/>
        <v/>
      </c>
      <c r="S14" s="132" t="s">
        <v>17</v>
      </c>
      <c r="T14" s="146" t="str">
        <f t="shared" si="1"/>
        <v/>
      </c>
      <c r="U14" s="144" t="s">
        <v>37</v>
      </c>
      <c r="V14" s="140">
        <v>0</v>
      </c>
      <c r="W14" s="133" t="s">
        <v>2</v>
      </c>
      <c r="X14" s="145" t="str">
        <f t="shared" si="6"/>
        <v/>
      </c>
      <c r="Z14" s="145" t="str">
        <f t="shared" si="7"/>
        <v/>
      </c>
      <c r="AB14" s="153"/>
    </row>
    <row r="15" spans="2:28" x14ac:dyDescent="0.4">
      <c r="B15" s="138">
        <v>10</v>
      </c>
      <c r="C15" s="139" t="s">
        <v>47</v>
      </c>
      <c r="D15" s="154" t="str">
        <f t="shared" si="2"/>
        <v>j</v>
      </c>
      <c r="E15" s="138" t="s">
        <v>16</v>
      </c>
      <c r="F15" s="140"/>
      <c r="G15" s="138" t="s">
        <v>17</v>
      </c>
      <c r="H15" s="140"/>
      <c r="I15" s="141" t="s">
        <v>37</v>
      </c>
      <c r="J15" s="140">
        <v>0</v>
      </c>
      <c r="K15" s="142" t="s">
        <v>2</v>
      </c>
      <c r="L15" s="145" t="str">
        <f t="shared" si="5"/>
        <v/>
      </c>
      <c r="N15" s="143">
        <f t="shared" si="3"/>
        <v>0.29166666666666669</v>
      </c>
      <c r="O15" s="132" t="s">
        <v>17</v>
      </c>
      <c r="P15" s="143">
        <f t="shared" si="4"/>
        <v>0.83333333333333337</v>
      </c>
      <c r="R15" s="146" t="str">
        <f t="shared" si="0"/>
        <v/>
      </c>
      <c r="S15" s="132" t="s">
        <v>17</v>
      </c>
      <c r="T15" s="146" t="str">
        <f t="shared" si="1"/>
        <v/>
      </c>
      <c r="U15" s="144" t="s">
        <v>37</v>
      </c>
      <c r="V15" s="140">
        <v>0</v>
      </c>
      <c r="W15" s="133" t="s">
        <v>2</v>
      </c>
      <c r="X15" s="145" t="str">
        <f t="shared" si="6"/>
        <v/>
      </c>
      <c r="Z15" s="145" t="str">
        <f t="shared" si="7"/>
        <v/>
      </c>
      <c r="AB15" s="153"/>
    </row>
    <row r="16" spans="2:28" x14ac:dyDescent="0.4">
      <c r="B16" s="138">
        <v>11</v>
      </c>
      <c r="C16" s="139" t="s">
        <v>48</v>
      </c>
      <c r="D16" s="154" t="str">
        <f t="shared" si="2"/>
        <v>k</v>
      </c>
      <c r="E16" s="138" t="s">
        <v>16</v>
      </c>
      <c r="F16" s="140"/>
      <c r="G16" s="138" t="s">
        <v>17</v>
      </c>
      <c r="H16" s="140"/>
      <c r="I16" s="141" t="s">
        <v>37</v>
      </c>
      <c r="J16" s="140">
        <v>0</v>
      </c>
      <c r="K16" s="142" t="s">
        <v>2</v>
      </c>
      <c r="L16" s="145" t="str">
        <f t="shared" si="5"/>
        <v/>
      </c>
      <c r="N16" s="143">
        <f t="shared" si="3"/>
        <v>0.29166666666666669</v>
      </c>
      <c r="O16" s="132" t="s">
        <v>17</v>
      </c>
      <c r="P16" s="143">
        <f t="shared" si="4"/>
        <v>0.83333333333333337</v>
      </c>
      <c r="R16" s="146" t="str">
        <f t="shared" si="0"/>
        <v/>
      </c>
      <c r="S16" s="132" t="s">
        <v>17</v>
      </c>
      <c r="T16" s="146" t="str">
        <f t="shared" si="1"/>
        <v/>
      </c>
      <c r="U16" s="144" t="s">
        <v>37</v>
      </c>
      <c r="V16" s="140">
        <v>0</v>
      </c>
      <c r="W16" s="133" t="s">
        <v>2</v>
      </c>
      <c r="X16" s="145" t="str">
        <f t="shared" si="6"/>
        <v/>
      </c>
      <c r="Z16" s="145" t="str">
        <f t="shared" si="7"/>
        <v/>
      </c>
      <c r="AB16" s="153"/>
    </row>
    <row r="17" spans="2:28" x14ac:dyDescent="0.4">
      <c r="B17" s="138">
        <v>12</v>
      </c>
      <c r="C17" s="139" t="s">
        <v>49</v>
      </c>
      <c r="D17" s="154" t="str">
        <f t="shared" si="2"/>
        <v>l</v>
      </c>
      <c r="E17" s="138" t="s">
        <v>16</v>
      </c>
      <c r="F17" s="140"/>
      <c r="G17" s="138" t="s">
        <v>17</v>
      </c>
      <c r="H17" s="140"/>
      <c r="I17" s="141" t="s">
        <v>37</v>
      </c>
      <c r="J17" s="140">
        <v>0</v>
      </c>
      <c r="K17" s="142" t="s">
        <v>2</v>
      </c>
      <c r="L17" s="145" t="str">
        <f t="shared" si="5"/>
        <v/>
      </c>
      <c r="N17" s="143">
        <f t="shared" si="3"/>
        <v>0.29166666666666669</v>
      </c>
      <c r="O17" s="132" t="s">
        <v>17</v>
      </c>
      <c r="P17" s="143">
        <f t="shared" si="4"/>
        <v>0.83333333333333337</v>
      </c>
      <c r="R17" s="146" t="str">
        <f t="shared" si="0"/>
        <v/>
      </c>
      <c r="S17" s="132" t="s">
        <v>17</v>
      </c>
      <c r="T17" s="146" t="str">
        <f t="shared" si="1"/>
        <v/>
      </c>
      <c r="U17" s="144" t="s">
        <v>37</v>
      </c>
      <c r="V17" s="140">
        <v>0</v>
      </c>
      <c r="W17" s="133" t="s">
        <v>2</v>
      </c>
      <c r="X17" s="145" t="str">
        <f t="shared" si="6"/>
        <v/>
      </c>
      <c r="Z17" s="145" t="str">
        <f t="shared" si="7"/>
        <v/>
      </c>
      <c r="AB17" s="153"/>
    </row>
    <row r="18" spans="2:28" x14ac:dyDescent="0.4">
      <c r="B18" s="138">
        <v>13</v>
      </c>
      <c r="C18" s="139" t="s">
        <v>50</v>
      </c>
      <c r="D18" s="154" t="str">
        <f t="shared" si="2"/>
        <v>m</v>
      </c>
      <c r="E18" s="138" t="s">
        <v>16</v>
      </c>
      <c r="F18" s="140"/>
      <c r="G18" s="138" t="s">
        <v>17</v>
      </c>
      <c r="H18" s="140"/>
      <c r="I18" s="141" t="s">
        <v>37</v>
      </c>
      <c r="J18" s="140">
        <v>0</v>
      </c>
      <c r="K18" s="142" t="s">
        <v>2</v>
      </c>
      <c r="L18" s="145" t="str">
        <f t="shared" si="5"/>
        <v/>
      </c>
      <c r="N18" s="143">
        <f t="shared" si="3"/>
        <v>0.29166666666666669</v>
      </c>
      <c r="O18" s="132" t="s">
        <v>17</v>
      </c>
      <c r="P18" s="143">
        <f t="shared" si="4"/>
        <v>0.83333333333333337</v>
      </c>
      <c r="R18" s="146" t="str">
        <f t="shared" si="0"/>
        <v/>
      </c>
      <c r="S18" s="132" t="s">
        <v>17</v>
      </c>
      <c r="T18" s="146" t="str">
        <f t="shared" si="1"/>
        <v/>
      </c>
      <c r="U18" s="144" t="s">
        <v>37</v>
      </c>
      <c r="V18" s="140">
        <v>0</v>
      </c>
      <c r="W18" s="133" t="s">
        <v>2</v>
      </c>
      <c r="X18" s="145" t="str">
        <f t="shared" si="6"/>
        <v/>
      </c>
      <c r="Z18" s="145" t="str">
        <f t="shared" si="7"/>
        <v/>
      </c>
      <c r="AB18" s="153"/>
    </row>
    <row r="19" spans="2:28" x14ac:dyDescent="0.4">
      <c r="B19" s="138">
        <v>14</v>
      </c>
      <c r="C19" s="139" t="s">
        <v>51</v>
      </c>
      <c r="D19" s="154" t="str">
        <f t="shared" si="2"/>
        <v>n</v>
      </c>
      <c r="E19" s="138" t="s">
        <v>16</v>
      </c>
      <c r="F19" s="140"/>
      <c r="G19" s="138" t="s">
        <v>17</v>
      </c>
      <c r="H19" s="140"/>
      <c r="I19" s="141" t="s">
        <v>37</v>
      </c>
      <c r="J19" s="140">
        <v>0</v>
      </c>
      <c r="K19" s="142" t="s">
        <v>2</v>
      </c>
      <c r="L19" s="145" t="str">
        <f t="shared" si="5"/>
        <v/>
      </c>
      <c r="N19" s="143">
        <f t="shared" si="3"/>
        <v>0.29166666666666669</v>
      </c>
      <c r="O19" s="132" t="s">
        <v>17</v>
      </c>
      <c r="P19" s="143">
        <f t="shared" si="4"/>
        <v>0.83333333333333337</v>
      </c>
      <c r="R19" s="146" t="str">
        <f t="shared" si="0"/>
        <v/>
      </c>
      <c r="S19" s="132" t="s">
        <v>17</v>
      </c>
      <c r="T19" s="146" t="str">
        <f t="shared" si="1"/>
        <v/>
      </c>
      <c r="U19" s="144" t="s">
        <v>37</v>
      </c>
      <c r="V19" s="140">
        <v>0</v>
      </c>
      <c r="W19" s="133" t="s">
        <v>2</v>
      </c>
      <c r="X19" s="145" t="str">
        <f t="shared" si="6"/>
        <v/>
      </c>
      <c r="Z19" s="145" t="str">
        <f t="shared" si="7"/>
        <v/>
      </c>
      <c r="AB19" s="153"/>
    </row>
    <row r="20" spans="2:28" x14ac:dyDescent="0.4">
      <c r="B20" s="138">
        <v>15</v>
      </c>
      <c r="C20" s="139" t="s">
        <v>52</v>
      </c>
      <c r="D20" s="154" t="str">
        <f t="shared" si="2"/>
        <v>o</v>
      </c>
      <c r="E20" s="138" t="s">
        <v>16</v>
      </c>
      <c r="F20" s="140"/>
      <c r="G20" s="138" t="s">
        <v>17</v>
      </c>
      <c r="H20" s="140"/>
      <c r="I20" s="141" t="s">
        <v>37</v>
      </c>
      <c r="J20" s="140">
        <v>0</v>
      </c>
      <c r="K20" s="142" t="s">
        <v>2</v>
      </c>
      <c r="L20" s="145" t="str">
        <f t="shared" si="5"/>
        <v/>
      </c>
      <c r="N20" s="143">
        <f t="shared" si="3"/>
        <v>0.29166666666666669</v>
      </c>
      <c r="O20" s="132" t="s">
        <v>17</v>
      </c>
      <c r="P20" s="143">
        <f t="shared" si="4"/>
        <v>0.83333333333333337</v>
      </c>
      <c r="R20" s="146" t="str">
        <f t="shared" si="0"/>
        <v/>
      </c>
      <c r="S20" s="132" t="s">
        <v>17</v>
      </c>
      <c r="T20" s="146" t="str">
        <f t="shared" si="1"/>
        <v/>
      </c>
      <c r="U20" s="144" t="s">
        <v>37</v>
      </c>
      <c r="V20" s="140">
        <v>0</v>
      </c>
      <c r="W20" s="133" t="s">
        <v>2</v>
      </c>
      <c r="X20" s="145" t="str">
        <f t="shared" si="6"/>
        <v/>
      </c>
      <c r="Z20" s="145" t="str">
        <f t="shared" si="7"/>
        <v/>
      </c>
      <c r="AB20" s="153"/>
    </row>
    <row r="21" spans="2:28" x14ac:dyDescent="0.4">
      <c r="B21" s="138">
        <v>16</v>
      </c>
      <c r="C21" s="139" t="s">
        <v>53</v>
      </c>
      <c r="D21" s="154" t="str">
        <f t="shared" si="2"/>
        <v>p</v>
      </c>
      <c r="E21" s="138" t="s">
        <v>16</v>
      </c>
      <c r="F21" s="140"/>
      <c r="G21" s="138" t="s">
        <v>17</v>
      </c>
      <c r="H21" s="140"/>
      <c r="I21" s="141" t="s">
        <v>37</v>
      </c>
      <c r="J21" s="140">
        <v>0</v>
      </c>
      <c r="K21" s="142" t="s">
        <v>2</v>
      </c>
      <c r="L21" s="145" t="str">
        <f t="shared" si="5"/>
        <v/>
      </c>
      <c r="N21" s="143">
        <f t="shared" si="3"/>
        <v>0.29166666666666669</v>
      </c>
      <c r="O21" s="132" t="s">
        <v>17</v>
      </c>
      <c r="P21" s="143">
        <f t="shared" si="4"/>
        <v>0.83333333333333337</v>
      </c>
      <c r="R21" s="146" t="str">
        <f t="shared" si="0"/>
        <v/>
      </c>
      <c r="S21" s="132" t="s">
        <v>17</v>
      </c>
      <c r="T21" s="146" t="str">
        <f t="shared" si="1"/>
        <v/>
      </c>
      <c r="U21" s="144" t="s">
        <v>37</v>
      </c>
      <c r="V21" s="140">
        <v>0</v>
      </c>
      <c r="W21" s="133" t="s">
        <v>2</v>
      </c>
      <c r="X21" s="145" t="str">
        <f t="shared" si="6"/>
        <v/>
      </c>
      <c r="Z21" s="145" t="str">
        <f t="shared" si="7"/>
        <v/>
      </c>
      <c r="AB21" s="153"/>
    </row>
    <row r="22" spans="2:28" x14ac:dyDescent="0.4">
      <c r="B22" s="138">
        <v>17</v>
      </c>
      <c r="C22" s="139" t="s">
        <v>54</v>
      </c>
      <c r="D22" s="154" t="str">
        <f t="shared" si="2"/>
        <v>q</v>
      </c>
      <c r="E22" s="138" t="s">
        <v>16</v>
      </c>
      <c r="F22" s="140"/>
      <c r="G22" s="138" t="s">
        <v>17</v>
      </c>
      <c r="H22" s="140"/>
      <c r="I22" s="141" t="s">
        <v>37</v>
      </c>
      <c r="J22" s="140">
        <v>0</v>
      </c>
      <c r="K22" s="142" t="s">
        <v>2</v>
      </c>
      <c r="L22" s="145" t="str">
        <f t="shared" si="5"/>
        <v/>
      </c>
      <c r="N22" s="143">
        <f t="shared" si="3"/>
        <v>0.29166666666666669</v>
      </c>
      <c r="O22" s="132" t="s">
        <v>17</v>
      </c>
      <c r="P22" s="143">
        <f t="shared" si="4"/>
        <v>0.83333333333333337</v>
      </c>
      <c r="R22" s="146" t="str">
        <f t="shared" si="0"/>
        <v/>
      </c>
      <c r="S22" s="132" t="s">
        <v>17</v>
      </c>
      <c r="T22" s="146" t="str">
        <f t="shared" si="1"/>
        <v/>
      </c>
      <c r="U22" s="144" t="s">
        <v>37</v>
      </c>
      <c r="V22" s="140">
        <v>0</v>
      </c>
      <c r="W22" s="133" t="s">
        <v>2</v>
      </c>
      <c r="X22" s="145" t="str">
        <f t="shared" si="6"/>
        <v/>
      </c>
      <c r="Z22" s="145" t="str">
        <f t="shared" si="7"/>
        <v/>
      </c>
      <c r="AB22" s="153"/>
    </row>
    <row r="23" spans="2:28" x14ac:dyDescent="0.4">
      <c r="B23" s="138">
        <v>18</v>
      </c>
      <c r="C23" s="139" t="s">
        <v>55</v>
      </c>
      <c r="D23" s="154" t="str">
        <f t="shared" si="2"/>
        <v>r</v>
      </c>
      <c r="E23" s="138" t="s">
        <v>16</v>
      </c>
      <c r="F23" s="147"/>
      <c r="G23" s="138" t="s">
        <v>17</v>
      </c>
      <c r="H23" s="147"/>
      <c r="I23" s="141" t="s">
        <v>37</v>
      </c>
      <c r="J23" s="147"/>
      <c r="K23" s="142" t="s">
        <v>2</v>
      </c>
      <c r="L23" s="139">
        <v>1</v>
      </c>
      <c r="N23" s="148"/>
      <c r="O23" s="138" t="s">
        <v>17</v>
      </c>
      <c r="P23" s="148"/>
      <c r="Q23" s="142"/>
      <c r="R23" s="148"/>
      <c r="S23" s="138" t="s">
        <v>17</v>
      </c>
      <c r="T23" s="148"/>
      <c r="U23" s="141" t="s">
        <v>37</v>
      </c>
      <c r="V23" s="147"/>
      <c r="W23" s="142" t="s">
        <v>2</v>
      </c>
      <c r="X23" s="149">
        <v>1</v>
      </c>
      <c r="Y23" s="142"/>
      <c r="Z23" s="149" t="s">
        <v>36</v>
      </c>
      <c r="AB23" s="153"/>
    </row>
    <row r="24" spans="2:28" x14ac:dyDescent="0.4">
      <c r="B24" s="138">
        <v>19</v>
      </c>
      <c r="C24" s="139" t="s">
        <v>56</v>
      </c>
      <c r="D24" s="154" t="str">
        <f t="shared" si="2"/>
        <v>s</v>
      </c>
      <c r="E24" s="138" t="s">
        <v>16</v>
      </c>
      <c r="F24" s="147"/>
      <c r="G24" s="138" t="s">
        <v>17</v>
      </c>
      <c r="H24" s="147"/>
      <c r="I24" s="141" t="s">
        <v>37</v>
      </c>
      <c r="J24" s="147"/>
      <c r="K24" s="142" t="s">
        <v>2</v>
      </c>
      <c r="L24" s="139">
        <v>2</v>
      </c>
      <c r="N24" s="148"/>
      <c r="O24" s="138" t="s">
        <v>17</v>
      </c>
      <c r="P24" s="148"/>
      <c r="Q24" s="142"/>
      <c r="R24" s="148"/>
      <c r="S24" s="138" t="s">
        <v>17</v>
      </c>
      <c r="T24" s="148"/>
      <c r="U24" s="141" t="s">
        <v>37</v>
      </c>
      <c r="V24" s="147"/>
      <c r="W24" s="142" t="s">
        <v>2</v>
      </c>
      <c r="X24" s="149">
        <v>2</v>
      </c>
      <c r="Y24" s="142"/>
      <c r="Z24" s="149" t="s">
        <v>36</v>
      </c>
      <c r="AB24" s="153"/>
    </row>
    <row r="25" spans="2:28" x14ac:dyDescent="0.4">
      <c r="B25" s="138">
        <v>20</v>
      </c>
      <c r="C25" s="139" t="s">
        <v>57</v>
      </c>
      <c r="D25" s="154" t="str">
        <f t="shared" si="2"/>
        <v>t</v>
      </c>
      <c r="E25" s="138" t="s">
        <v>16</v>
      </c>
      <c r="F25" s="147"/>
      <c r="G25" s="138" t="s">
        <v>17</v>
      </c>
      <c r="H25" s="147"/>
      <c r="I25" s="141" t="s">
        <v>37</v>
      </c>
      <c r="J25" s="147"/>
      <c r="K25" s="142" t="s">
        <v>2</v>
      </c>
      <c r="L25" s="139">
        <v>3</v>
      </c>
      <c r="N25" s="148"/>
      <c r="O25" s="138" t="s">
        <v>17</v>
      </c>
      <c r="P25" s="148"/>
      <c r="Q25" s="142"/>
      <c r="R25" s="148"/>
      <c r="S25" s="138" t="s">
        <v>17</v>
      </c>
      <c r="T25" s="148"/>
      <c r="U25" s="141" t="s">
        <v>37</v>
      </c>
      <c r="V25" s="147"/>
      <c r="W25" s="142" t="s">
        <v>2</v>
      </c>
      <c r="X25" s="149">
        <v>3</v>
      </c>
      <c r="Y25" s="142"/>
      <c r="Z25" s="149" t="s">
        <v>36</v>
      </c>
      <c r="AB25" s="153"/>
    </row>
    <row r="26" spans="2:28" x14ac:dyDescent="0.4">
      <c r="B26" s="138">
        <v>21</v>
      </c>
      <c r="C26" s="139" t="s">
        <v>58</v>
      </c>
      <c r="D26" s="154" t="str">
        <f t="shared" si="2"/>
        <v>u</v>
      </c>
      <c r="E26" s="138" t="s">
        <v>16</v>
      </c>
      <c r="F26" s="147"/>
      <c r="G26" s="138" t="s">
        <v>17</v>
      </c>
      <c r="H26" s="147"/>
      <c r="I26" s="141" t="s">
        <v>37</v>
      </c>
      <c r="J26" s="147"/>
      <c r="K26" s="142" t="s">
        <v>2</v>
      </c>
      <c r="L26" s="139">
        <v>4</v>
      </c>
      <c r="N26" s="148"/>
      <c r="O26" s="138" t="s">
        <v>17</v>
      </c>
      <c r="P26" s="148"/>
      <c r="Q26" s="142"/>
      <c r="R26" s="148"/>
      <c r="S26" s="138" t="s">
        <v>17</v>
      </c>
      <c r="T26" s="148"/>
      <c r="U26" s="141" t="s">
        <v>37</v>
      </c>
      <c r="V26" s="147"/>
      <c r="W26" s="142" t="s">
        <v>2</v>
      </c>
      <c r="X26" s="149">
        <v>4</v>
      </c>
      <c r="Y26" s="142"/>
      <c r="Z26" s="149" t="s">
        <v>36</v>
      </c>
      <c r="AB26" s="153"/>
    </row>
    <row r="27" spans="2:28" x14ac:dyDescent="0.4">
      <c r="B27" s="138">
        <v>22</v>
      </c>
      <c r="C27" s="139" t="s">
        <v>59</v>
      </c>
      <c r="D27" s="154" t="str">
        <f t="shared" si="2"/>
        <v>v</v>
      </c>
      <c r="E27" s="138" t="s">
        <v>16</v>
      </c>
      <c r="F27" s="147"/>
      <c r="G27" s="138" t="s">
        <v>17</v>
      </c>
      <c r="H27" s="147"/>
      <c r="I27" s="141" t="s">
        <v>37</v>
      </c>
      <c r="J27" s="147"/>
      <c r="K27" s="142" t="s">
        <v>2</v>
      </c>
      <c r="L27" s="139">
        <v>5</v>
      </c>
      <c r="N27" s="148"/>
      <c r="O27" s="138" t="s">
        <v>17</v>
      </c>
      <c r="P27" s="148"/>
      <c r="Q27" s="142"/>
      <c r="R27" s="148"/>
      <c r="S27" s="138" t="s">
        <v>17</v>
      </c>
      <c r="T27" s="148"/>
      <c r="U27" s="141" t="s">
        <v>37</v>
      </c>
      <c r="V27" s="147"/>
      <c r="W27" s="142" t="s">
        <v>2</v>
      </c>
      <c r="X27" s="149">
        <v>5</v>
      </c>
      <c r="Y27" s="142"/>
      <c r="Z27" s="149" t="s">
        <v>36</v>
      </c>
      <c r="AB27" s="153"/>
    </row>
    <row r="28" spans="2:28" x14ac:dyDescent="0.4">
      <c r="B28" s="138">
        <v>23</v>
      </c>
      <c r="C28" s="139" t="s">
        <v>60</v>
      </c>
      <c r="D28" s="154" t="str">
        <f t="shared" si="2"/>
        <v>w</v>
      </c>
      <c r="E28" s="138" t="s">
        <v>16</v>
      </c>
      <c r="F28" s="147"/>
      <c r="G28" s="138" t="s">
        <v>17</v>
      </c>
      <c r="H28" s="147"/>
      <c r="I28" s="141" t="s">
        <v>37</v>
      </c>
      <c r="J28" s="147"/>
      <c r="K28" s="142" t="s">
        <v>2</v>
      </c>
      <c r="L28" s="139">
        <v>6</v>
      </c>
      <c r="N28" s="148"/>
      <c r="O28" s="138" t="s">
        <v>17</v>
      </c>
      <c r="P28" s="148"/>
      <c r="Q28" s="142"/>
      <c r="R28" s="148"/>
      <c r="S28" s="138" t="s">
        <v>17</v>
      </c>
      <c r="T28" s="148"/>
      <c r="U28" s="141" t="s">
        <v>37</v>
      </c>
      <c r="V28" s="147"/>
      <c r="W28" s="142" t="s">
        <v>2</v>
      </c>
      <c r="X28" s="149">
        <v>6</v>
      </c>
      <c r="Y28" s="142"/>
      <c r="Z28" s="149" t="s">
        <v>36</v>
      </c>
      <c r="AB28" s="153"/>
    </row>
    <row r="29" spans="2:28" x14ac:dyDescent="0.4">
      <c r="B29" s="138">
        <v>24</v>
      </c>
      <c r="C29" s="139" t="s">
        <v>61</v>
      </c>
      <c r="D29" s="154" t="str">
        <f t="shared" si="2"/>
        <v>x</v>
      </c>
      <c r="E29" s="138" t="s">
        <v>16</v>
      </c>
      <c r="F29" s="147"/>
      <c r="G29" s="138" t="s">
        <v>17</v>
      </c>
      <c r="H29" s="147"/>
      <c r="I29" s="141" t="s">
        <v>37</v>
      </c>
      <c r="J29" s="147"/>
      <c r="K29" s="142" t="s">
        <v>2</v>
      </c>
      <c r="L29" s="139">
        <v>7</v>
      </c>
      <c r="N29" s="148"/>
      <c r="O29" s="138" t="s">
        <v>17</v>
      </c>
      <c r="P29" s="148"/>
      <c r="Q29" s="142"/>
      <c r="R29" s="148"/>
      <c r="S29" s="138" t="s">
        <v>17</v>
      </c>
      <c r="T29" s="148"/>
      <c r="U29" s="141" t="s">
        <v>37</v>
      </c>
      <c r="V29" s="147"/>
      <c r="W29" s="142" t="s">
        <v>2</v>
      </c>
      <c r="X29" s="149">
        <v>7</v>
      </c>
      <c r="Y29" s="142"/>
      <c r="Z29" s="149" t="s">
        <v>36</v>
      </c>
      <c r="AB29" s="153"/>
    </row>
    <row r="30" spans="2:28" x14ac:dyDescent="0.4">
      <c r="B30" s="138">
        <v>25</v>
      </c>
      <c r="C30" s="139" t="s">
        <v>62</v>
      </c>
      <c r="D30" s="154" t="str">
        <f t="shared" si="2"/>
        <v>y</v>
      </c>
      <c r="E30" s="138" t="s">
        <v>16</v>
      </c>
      <c r="F30" s="147"/>
      <c r="G30" s="138" t="s">
        <v>17</v>
      </c>
      <c r="H30" s="147"/>
      <c r="I30" s="141" t="s">
        <v>37</v>
      </c>
      <c r="J30" s="147"/>
      <c r="K30" s="142" t="s">
        <v>2</v>
      </c>
      <c r="L30" s="139">
        <v>8</v>
      </c>
      <c r="N30" s="148"/>
      <c r="O30" s="138" t="s">
        <v>17</v>
      </c>
      <c r="P30" s="148"/>
      <c r="Q30" s="142"/>
      <c r="R30" s="148"/>
      <c r="S30" s="138" t="s">
        <v>17</v>
      </c>
      <c r="T30" s="148"/>
      <c r="U30" s="141" t="s">
        <v>37</v>
      </c>
      <c r="V30" s="147"/>
      <c r="W30" s="142" t="s">
        <v>2</v>
      </c>
      <c r="X30" s="149">
        <v>8</v>
      </c>
      <c r="Y30" s="142"/>
      <c r="Z30" s="149" t="s">
        <v>36</v>
      </c>
      <c r="AB30" s="153"/>
    </row>
    <row r="31" spans="2:28" x14ac:dyDescent="0.4">
      <c r="B31" s="138">
        <v>26</v>
      </c>
      <c r="C31" s="139" t="s">
        <v>63</v>
      </c>
      <c r="D31" s="154" t="str">
        <f t="shared" si="2"/>
        <v>z</v>
      </c>
      <c r="E31" s="138" t="s">
        <v>16</v>
      </c>
      <c r="F31" s="147"/>
      <c r="G31" s="138" t="s">
        <v>17</v>
      </c>
      <c r="H31" s="147"/>
      <c r="I31" s="141" t="s">
        <v>37</v>
      </c>
      <c r="J31" s="147"/>
      <c r="K31" s="142" t="s">
        <v>2</v>
      </c>
      <c r="L31" s="139">
        <v>1</v>
      </c>
      <c r="N31" s="148"/>
      <c r="O31" s="138" t="s">
        <v>17</v>
      </c>
      <c r="P31" s="148"/>
      <c r="Q31" s="142"/>
      <c r="R31" s="148"/>
      <c r="S31" s="138" t="s">
        <v>17</v>
      </c>
      <c r="T31" s="148"/>
      <c r="U31" s="141" t="s">
        <v>37</v>
      </c>
      <c r="V31" s="147"/>
      <c r="W31" s="142" t="s">
        <v>2</v>
      </c>
      <c r="X31" s="149" t="s">
        <v>36</v>
      </c>
      <c r="Y31" s="142"/>
      <c r="Z31" s="149">
        <v>1</v>
      </c>
      <c r="AB31" s="153"/>
    </row>
    <row r="32" spans="2:28" x14ac:dyDescent="0.4">
      <c r="B32" s="138">
        <v>27</v>
      </c>
      <c r="C32" s="139" t="s">
        <v>61</v>
      </c>
      <c r="D32" s="154" t="str">
        <f t="shared" si="2"/>
        <v>x</v>
      </c>
      <c r="E32" s="138" t="s">
        <v>16</v>
      </c>
      <c r="F32" s="147"/>
      <c r="G32" s="138" t="s">
        <v>17</v>
      </c>
      <c r="H32" s="147"/>
      <c r="I32" s="141" t="s">
        <v>37</v>
      </c>
      <c r="J32" s="147"/>
      <c r="K32" s="142" t="s">
        <v>2</v>
      </c>
      <c r="L32" s="139">
        <v>2</v>
      </c>
      <c r="N32" s="148"/>
      <c r="O32" s="138" t="s">
        <v>17</v>
      </c>
      <c r="P32" s="148"/>
      <c r="Q32" s="142"/>
      <c r="R32" s="148"/>
      <c r="S32" s="138" t="s">
        <v>17</v>
      </c>
      <c r="T32" s="148"/>
      <c r="U32" s="141" t="s">
        <v>37</v>
      </c>
      <c r="V32" s="147"/>
      <c r="W32" s="142" t="s">
        <v>2</v>
      </c>
      <c r="X32" s="149" t="s">
        <v>36</v>
      </c>
      <c r="Y32" s="142"/>
      <c r="Z32" s="149">
        <v>2</v>
      </c>
      <c r="AB32" s="153"/>
    </row>
    <row r="33" spans="2:28" x14ac:dyDescent="0.4">
      <c r="B33" s="138">
        <v>28</v>
      </c>
      <c r="C33" s="139" t="s">
        <v>66</v>
      </c>
      <c r="D33" s="154" t="str">
        <f t="shared" si="2"/>
        <v>aa</v>
      </c>
      <c r="E33" s="138" t="s">
        <v>16</v>
      </c>
      <c r="F33" s="147"/>
      <c r="G33" s="138" t="s">
        <v>17</v>
      </c>
      <c r="H33" s="147"/>
      <c r="I33" s="141" t="s">
        <v>37</v>
      </c>
      <c r="J33" s="147"/>
      <c r="K33" s="142" t="s">
        <v>2</v>
      </c>
      <c r="L33" s="139">
        <v>3</v>
      </c>
      <c r="N33" s="148"/>
      <c r="O33" s="138" t="s">
        <v>17</v>
      </c>
      <c r="P33" s="148"/>
      <c r="Q33" s="142"/>
      <c r="R33" s="148"/>
      <c r="S33" s="138" t="s">
        <v>17</v>
      </c>
      <c r="T33" s="148"/>
      <c r="U33" s="141" t="s">
        <v>37</v>
      </c>
      <c r="V33" s="147"/>
      <c r="W33" s="142" t="s">
        <v>2</v>
      </c>
      <c r="X33" s="149" t="s">
        <v>36</v>
      </c>
      <c r="Y33" s="142"/>
      <c r="Z33" s="149">
        <v>3</v>
      </c>
      <c r="AB33" s="153"/>
    </row>
    <row r="34" spans="2:28" x14ac:dyDescent="0.4">
      <c r="B34" s="138">
        <v>29</v>
      </c>
      <c r="C34" s="139" t="s">
        <v>67</v>
      </c>
      <c r="D34" s="154" t="str">
        <f t="shared" si="2"/>
        <v>ab</v>
      </c>
      <c r="E34" s="138" t="s">
        <v>16</v>
      </c>
      <c r="F34" s="147"/>
      <c r="G34" s="138" t="s">
        <v>17</v>
      </c>
      <c r="H34" s="147"/>
      <c r="I34" s="141" t="s">
        <v>37</v>
      </c>
      <c r="J34" s="147"/>
      <c r="K34" s="142" t="s">
        <v>2</v>
      </c>
      <c r="L34" s="139">
        <v>4</v>
      </c>
      <c r="N34" s="148"/>
      <c r="O34" s="138" t="s">
        <v>17</v>
      </c>
      <c r="P34" s="148"/>
      <c r="Q34" s="142"/>
      <c r="R34" s="148"/>
      <c r="S34" s="138" t="s">
        <v>17</v>
      </c>
      <c r="T34" s="148"/>
      <c r="U34" s="141" t="s">
        <v>37</v>
      </c>
      <c r="V34" s="147"/>
      <c r="W34" s="142" t="s">
        <v>2</v>
      </c>
      <c r="X34" s="149" t="s">
        <v>36</v>
      </c>
      <c r="Y34" s="142"/>
      <c r="Z34" s="149">
        <v>4</v>
      </c>
      <c r="AB34" s="153"/>
    </row>
    <row r="35" spans="2:28" x14ac:dyDescent="0.4">
      <c r="B35" s="138">
        <v>30</v>
      </c>
      <c r="C35" s="139" t="s">
        <v>68</v>
      </c>
      <c r="D35" s="154" t="str">
        <f t="shared" si="2"/>
        <v>ac</v>
      </c>
      <c r="E35" s="138" t="s">
        <v>16</v>
      </c>
      <c r="F35" s="147"/>
      <c r="G35" s="138" t="s">
        <v>17</v>
      </c>
      <c r="H35" s="147"/>
      <c r="I35" s="141" t="s">
        <v>37</v>
      </c>
      <c r="J35" s="147"/>
      <c r="K35" s="142" t="s">
        <v>2</v>
      </c>
      <c r="L35" s="139">
        <v>5</v>
      </c>
      <c r="N35" s="148"/>
      <c r="O35" s="138" t="s">
        <v>17</v>
      </c>
      <c r="P35" s="148"/>
      <c r="Q35" s="142"/>
      <c r="R35" s="148"/>
      <c r="S35" s="138" t="s">
        <v>17</v>
      </c>
      <c r="T35" s="148"/>
      <c r="U35" s="141" t="s">
        <v>37</v>
      </c>
      <c r="V35" s="147"/>
      <c r="W35" s="142" t="s">
        <v>2</v>
      </c>
      <c r="X35" s="149" t="s">
        <v>36</v>
      </c>
      <c r="Y35" s="142"/>
      <c r="Z35" s="149">
        <v>5</v>
      </c>
      <c r="AB35" s="153"/>
    </row>
    <row r="36" spans="2:28" x14ac:dyDescent="0.4">
      <c r="B36" s="138">
        <v>31</v>
      </c>
      <c r="C36" s="139" t="s">
        <v>69</v>
      </c>
      <c r="D36" s="154" t="str">
        <f t="shared" si="2"/>
        <v>ad</v>
      </c>
      <c r="E36" s="138" t="s">
        <v>16</v>
      </c>
      <c r="F36" s="147"/>
      <c r="G36" s="138" t="s">
        <v>17</v>
      </c>
      <c r="H36" s="147"/>
      <c r="I36" s="141" t="s">
        <v>37</v>
      </c>
      <c r="J36" s="147"/>
      <c r="K36" s="142" t="s">
        <v>2</v>
      </c>
      <c r="L36" s="139">
        <v>6</v>
      </c>
      <c r="N36" s="148"/>
      <c r="O36" s="138" t="s">
        <v>17</v>
      </c>
      <c r="P36" s="148"/>
      <c r="Q36" s="142"/>
      <c r="R36" s="148"/>
      <c r="S36" s="138" t="s">
        <v>17</v>
      </c>
      <c r="T36" s="148"/>
      <c r="U36" s="141" t="s">
        <v>37</v>
      </c>
      <c r="V36" s="147"/>
      <c r="W36" s="142" t="s">
        <v>2</v>
      </c>
      <c r="X36" s="149" t="s">
        <v>36</v>
      </c>
      <c r="Y36" s="142"/>
      <c r="Z36" s="149">
        <v>6</v>
      </c>
      <c r="AB36" s="153"/>
    </row>
    <row r="37" spans="2:28" x14ac:dyDescent="0.4">
      <c r="B37" s="138">
        <v>32</v>
      </c>
      <c r="C37" s="139" t="s">
        <v>70</v>
      </c>
      <c r="D37" s="154" t="str">
        <f t="shared" si="2"/>
        <v>ae</v>
      </c>
      <c r="E37" s="138" t="s">
        <v>16</v>
      </c>
      <c r="F37" s="147"/>
      <c r="G37" s="138" t="s">
        <v>17</v>
      </c>
      <c r="H37" s="147"/>
      <c r="I37" s="141" t="s">
        <v>37</v>
      </c>
      <c r="J37" s="147"/>
      <c r="K37" s="142" t="s">
        <v>2</v>
      </c>
      <c r="L37" s="139">
        <v>7</v>
      </c>
      <c r="N37" s="148"/>
      <c r="O37" s="138" t="s">
        <v>17</v>
      </c>
      <c r="P37" s="148"/>
      <c r="Q37" s="142"/>
      <c r="R37" s="148"/>
      <c r="S37" s="138" t="s">
        <v>17</v>
      </c>
      <c r="T37" s="148"/>
      <c r="U37" s="141" t="s">
        <v>37</v>
      </c>
      <c r="V37" s="147"/>
      <c r="W37" s="142" t="s">
        <v>2</v>
      </c>
      <c r="X37" s="149" t="s">
        <v>36</v>
      </c>
      <c r="Y37" s="142"/>
      <c r="Z37" s="149">
        <v>7</v>
      </c>
      <c r="AB37" s="153"/>
    </row>
    <row r="38" spans="2:28" x14ac:dyDescent="0.4">
      <c r="B38" s="138">
        <v>33</v>
      </c>
      <c r="C38" s="139" t="s">
        <v>71</v>
      </c>
      <c r="D38" s="154" t="str">
        <f t="shared" si="2"/>
        <v>af</v>
      </c>
      <c r="E38" s="138" t="s">
        <v>16</v>
      </c>
      <c r="F38" s="147"/>
      <c r="G38" s="138" t="s">
        <v>17</v>
      </c>
      <c r="H38" s="147"/>
      <c r="I38" s="141" t="s">
        <v>37</v>
      </c>
      <c r="J38" s="147"/>
      <c r="K38" s="142" t="s">
        <v>2</v>
      </c>
      <c r="L38" s="139">
        <v>8</v>
      </c>
      <c r="N38" s="148"/>
      <c r="O38" s="138" t="s">
        <v>17</v>
      </c>
      <c r="P38" s="148"/>
      <c r="Q38" s="142"/>
      <c r="R38" s="148"/>
      <c r="S38" s="138" t="s">
        <v>17</v>
      </c>
      <c r="T38" s="148"/>
      <c r="U38" s="141" t="s">
        <v>37</v>
      </c>
      <c r="V38" s="147"/>
      <c r="W38" s="142" t="s">
        <v>2</v>
      </c>
      <c r="X38" s="149" t="s">
        <v>36</v>
      </c>
      <c r="Y38" s="142"/>
      <c r="Z38" s="149">
        <v>8</v>
      </c>
      <c r="AB38" s="153"/>
    </row>
    <row r="39" spans="2:28" x14ac:dyDescent="0.4">
      <c r="B39" s="138">
        <v>34</v>
      </c>
      <c r="C39" s="155" t="s">
        <v>103</v>
      </c>
      <c r="D39" s="154"/>
      <c r="E39" s="138" t="s">
        <v>16</v>
      </c>
      <c r="F39" s="140"/>
      <c r="G39" s="138" t="s">
        <v>17</v>
      </c>
      <c r="H39" s="140"/>
      <c r="I39" s="141" t="s">
        <v>37</v>
      </c>
      <c r="J39" s="140">
        <v>0</v>
      </c>
      <c r="K39" s="142" t="s">
        <v>2</v>
      </c>
      <c r="L39" s="145" t="str">
        <f t="shared" ref="L39:L40" si="8">IF(OR(F39="",H39=""),"",(H39+IF(F39&gt;H39,1,0)-F39-J39)*24)</f>
        <v/>
      </c>
      <c r="N39" s="143">
        <f t="shared" ref="N39:N46" si="9">$N$6</f>
        <v>0.29166666666666669</v>
      </c>
      <c r="O39" s="132" t="s">
        <v>17</v>
      </c>
      <c r="P39" s="143">
        <f t="shared" ref="P39:P46" si="10">$P$6</f>
        <v>0.83333333333333337</v>
      </c>
      <c r="R39" s="146" t="str">
        <f t="shared" ref="R39:R47" si="11">IF(F39="","",IF(F39&lt;N39,N39,IF(F39&gt;=P39,"",F39)))</f>
        <v/>
      </c>
      <c r="S39" s="132" t="s">
        <v>17</v>
      </c>
      <c r="T39" s="146" t="str">
        <f t="shared" ref="T39:T47" si="12">IF(H39="","",IF(H39&gt;F39,IF(H39&lt;P39,H39,P39),P39))</f>
        <v/>
      </c>
      <c r="U39" s="144" t="s">
        <v>37</v>
      </c>
      <c r="V39" s="140">
        <v>0</v>
      </c>
      <c r="W39" s="133" t="s">
        <v>2</v>
      </c>
      <c r="X39" s="145" t="str">
        <f t="shared" ref="X39:X40" si="13">IF(R39="","",IF((T39+IF(R39&gt;T39,1,0)-R39-V39)*24=0,"",(T39+IF(R39&gt;T39,1,0)-R39-V39)*24))</f>
        <v/>
      </c>
      <c r="Z39" s="145" t="str">
        <f t="shared" ref="Z39:Z40" si="14">IF(X39="",L39,IF(OR(L39-X39=0,L39-X39&lt;0),"-",L39-X39))</f>
        <v/>
      </c>
      <c r="AB39" s="153"/>
    </row>
    <row r="40" spans="2:28" x14ac:dyDescent="0.4">
      <c r="B40" s="138"/>
      <c r="C40" s="156" t="s">
        <v>36</v>
      </c>
      <c r="D40" s="154"/>
      <c r="E40" s="138" t="s">
        <v>16</v>
      </c>
      <c r="F40" s="140"/>
      <c r="G40" s="138" t="s">
        <v>17</v>
      </c>
      <c r="H40" s="140"/>
      <c r="I40" s="141" t="s">
        <v>37</v>
      </c>
      <c r="J40" s="140">
        <v>0</v>
      </c>
      <c r="K40" s="142" t="s">
        <v>2</v>
      </c>
      <c r="L40" s="145" t="str">
        <f t="shared" si="8"/>
        <v/>
      </c>
      <c r="N40" s="143">
        <f t="shared" si="9"/>
        <v>0.29166666666666669</v>
      </c>
      <c r="O40" s="132" t="s">
        <v>17</v>
      </c>
      <c r="P40" s="143">
        <f t="shared" si="10"/>
        <v>0.83333333333333337</v>
      </c>
      <c r="R40" s="146" t="str">
        <f t="shared" si="11"/>
        <v/>
      </c>
      <c r="S40" s="132" t="s">
        <v>17</v>
      </c>
      <c r="T40" s="146" t="str">
        <f t="shared" si="12"/>
        <v/>
      </c>
      <c r="U40" s="144" t="s">
        <v>37</v>
      </c>
      <c r="V40" s="140">
        <v>0</v>
      </c>
      <c r="W40" s="133" t="s">
        <v>2</v>
      </c>
      <c r="X40" s="145" t="str">
        <f t="shared" si="13"/>
        <v/>
      </c>
      <c r="Z40" s="145" t="str">
        <f t="shared" si="14"/>
        <v/>
      </c>
      <c r="AB40" s="153"/>
    </row>
    <row r="41" spans="2:28" x14ac:dyDescent="0.4">
      <c r="B41" s="138"/>
      <c r="C41" s="150" t="s">
        <v>36</v>
      </c>
      <c r="D41" s="154" t="str">
        <f>C39</f>
        <v>ag</v>
      </c>
      <c r="E41" s="138" t="s">
        <v>16</v>
      </c>
      <c r="F41" s="140" t="s">
        <v>36</v>
      </c>
      <c r="G41" s="138" t="s">
        <v>17</v>
      </c>
      <c r="H41" s="140" t="s">
        <v>36</v>
      </c>
      <c r="I41" s="141" t="s">
        <v>37</v>
      </c>
      <c r="J41" s="140" t="s">
        <v>36</v>
      </c>
      <c r="K41" s="142" t="s">
        <v>2</v>
      </c>
      <c r="L41" s="145" t="str">
        <f>IF(OR(L39="",L40=""),"",L39+L40)</f>
        <v/>
      </c>
      <c r="N41" s="143" t="s">
        <v>36</v>
      </c>
      <c r="O41" s="132" t="s">
        <v>17</v>
      </c>
      <c r="P41" s="143" t="s">
        <v>36</v>
      </c>
      <c r="R41" s="146" t="str">
        <f t="shared" si="11"/>
        <v/>
      </c>
      <c r="S41" s="132" t="s">
        <v>17</v>
      </c>
      <c r="T41" s="146" t="str">
        <f t="shared" si="12"/>
        <v>-</v>
      </c>
      <c r="U41" s="144" t="s">
        <v>37</v>
      </c>
      <c r="V41" s="140" t="s">
        <v>139</v>
      </c>
      <c r="W41" s="133" t="s">
        <v>2</v>
      </c>
      <c r="X41" s="145" t="str">
        <f>IF(OR(X39="",X40=""),"",X39+X40)</f>
        <v/>
      </c>
      <c r="Z41" s="145" t="str">
        <f>IF(X41="",L41,IF(OR(L41-X41=0,L41-X41&lt;0),"-",L41-X41))</f>
        <v/>
      </c>
      <c r="AB41" s="153" t="s">
        <v>140</v>
      </c>
    </row>
    <row r="42" spans="2:28" x14ac:dyDescent="0.4">
      <c r="B42" s="138"/>
      <c r="C42" s="155" t="s">
        <v>132</v>
      </c>
      <c r="D42" s="154"/>
      <c r="E42" s="138" t="s">
        <v>16</v>
      </c>
      <c r="F42" s="140"/>
      <c r="G42" s="138" t="s">
        <v>17</v>
      </c>
      <c r="H42" s="140"/>
      <c r="I42" s="141" t="s">
        <v>37</v>
      </c>
      <c r="J42" s="140">
        <v>0</v>
      </c>
      <c r="K42" s="142" t="s">
        <v>2</v>
      </c>
      <c r="L42" s="145" t="str">
        <f t="shared" ref="L42:L43" si="15">IF(OR(F42="",H42=""),"",(H42+IF(F42&gt;H42,1,0)-F42-J42)*24)</f>
        <v/>
      </c>
      <c r="N42" s="143">
        <f t="shared" si="9"/>
        <v>0.29166666666666669</v>
      </c>
      <c r="O42" s="132" t="s">
        <v>17</v>
      </c>
      <c r="P42" s="143">
        <f t="shared" si="10"/>
        <v>0.83333333333333337</v>
      </c>
      <c r="R42" s="146" t="str">
        <f t="shared" si="11"/>
        <v/>
      </c>
      <c r="S42" s="132" t="s">
        <v>17</v>
      </c>
      <c r="T42" s="146" t="str">
        <f t="shared" si="12"/>
        <v/>
      </c>
      <c r="U42" s="144" t="s">
        <v>37</v>
      </c>
      <c r="V42" s="140">
        <v>0</v>
      </c>
      <c r="W42" s="133" t="s">
        <v>2</v>
      </c>
      <c r="X42" s="145" t="str">
        <f t="shared" ref="X42:X43" si="16">IF(R42="","",IF((T42+IF(R42&gt;T42,1,0)-R42-V42)*24=0,"",(T42+IF(R42&gt;T42,1,0)-R42-V42)*24))</f>
        <v/>
      </c>
      <c r="Z42" s="145" t="str">
        <f t="shared" ref="Z42:Z43" si="17">IF(X42="",L42,IF(OR(L42-X42=0,L42-X42&lt;0),"-",L42-X42))</f>
        <v/>
      </c>
      <c r="AB42" s="153"/>
    </row>
    <row r="43" spans="2:28" x14ac:dyDescent="0.4">
      <c r="B43" s="138">
        <v>35</v>
      </c>
      <c r="C43" s="156" t="s">
        <v>36</v>
      </c>
      <c r="D43" s="154"/>
      <c r="E43" s="138" t="s">
        <v>16</v>
      </c>
      <c r="F43" s="140"/>
      <c r="G43" s="138" t="s">
        <v>17</v>
      </c>
      <c r="H43" s="140"/>
      <c r="I43" s="141" t="s">
        <v>37</v>
      </c>
      <c r="J43" s="140">
        <v>0</v>
      </c>
      <c r="K43" s="142" t="s">
        <v>2</v>
      </c>
      <c r="L43" s="145" t="str">
        <f t="shared" si="15"/>
        <v/>
      </c>
      <c r="N43" s="143">
        <f t="shared" si="9"/>
        <v>0.29166666666666669</v>
      </c>
      <c r="O43" s="132" t="s">
        <v>17</v>
      </c>
      <c r="P43" s="143">
        <f t="shared" si="10"/>
        <v>0.83333333333333337</v>
      </c>
      <c r="R43" s="146" t="str">
        <f t="shared" si="11"/>
        <v/>
      </c>
      <c r="S43" s="132" t="s">
        <v>17</v>
      </c>
      <c r="T43" s="146" t="str">
        <f t="shared" si="12"/>
        <v/>
      </c>
      <c r="U43" s="144" t="s">
        <v>37</v>
      </c>
      <c r="V43" s="140">
        <v>0</v>
      </c>
      <c r="W43" s="133" t="s">
        <v>2</v>
      </c>
      <c r="X43" s="145" t="str">
        <f t="shared" si="16"/>
        <v/>
      </c>
      <c r="Z43" s="145" t="str">
        <f t="shared" si="17"/>
        <v/>
      </c>
      <c r="AB43" s="153"/>
    </row>
    <row r="44" spans="2:28" x14ac:dyDescent="0.4">
      <c r="B44" s="138"/>
      <c r="C44" s="150" t="s">
        <v>36</v>
      </c>
      <c r="D44" s="154" t="str">
        <f>C42</f>
        <v>ah</v>
      </c>
      <c r="E44" s="138" t="s">
        <v>16</v>
      </c>
      <c r="F44" s="140" t="s">
        <v>36</v>
      </c>
      <c r="G44" s="138" t="s">
        <v>17</v>
      </c>
      <c r="H44" s="140" t="s">
        <v>36</v>
      </c>
      <c r="I44" s="141" t="s">
        <v>37</v>
      </c>
      <c r="J44" s="140" t="s">
        <v>36</v>
      </c>
      <c r="K44" s="142" t="s">
        <v>2</v>
      </c>
      <c r="L44" s="145" t="str">
        <f>IF(OR(L42="",L43=""),"",L42+L43)</f>
        <v/>
      </c>
      <c r="N44" s="143" t="s">
        <v>36</v>
      </c>
      <c r="O44" s="132" t="s">
        <v>17</v>
      </c>
      <c r="P44" s="143" t="s">
        <v>36</v>
      </c>
      <c r="R44" s="146" t="str">
        <f t="shared" si="11"/>
        <v/>
      </c>
      <c r="S44" s="132" t="s">
        <v>17</v>
      </c>
      <c r="T44" s="146" t="str">
        <f t="shared" si="12"/>
        <v>-</v>
      </c>
      <c r="U44" s="144" t="s">
        <v>37</v>
      </c>
      <c r="V44" s="140" t="s">
        <v>139</v>
      </c>
      <c r="W44" s="133" t="s">
        <v>2</v>
      </c>
      <c r="X44" s="145" t="str">
        <f>IF(OR(X42="",X43=""),"",X42+X43)</f>
        <v/>
      </c>
      <c r="Z44" s="145" t="str">
        <f>IF(X44="",L44,IF(OR(L44-X44=0,L44-X44&lt;0),"-",L44-X44))</f>
        <v/>
      </c>
      <c r="AB44" s="153" t="s">
        <v>141</v>
      </c>
    </row>
    <row r="45" spans="2:28" x14ac:dyDescent="0.4">
      <c r="B45" s="138"/>
      <c r="C45" s="155" t="s">
        <v>133</v>
      </c>
      <c r="D45" s="154"/>
      <c r="E45" s="138" t="s">
        <v>16</v>
      </c>
      <c r="F45" s="140"/>
      <c r="G45" s="138" t="s">
        <v>17</v>
      </c>
      <c r="H45" s="140"/>
      <c r="I45" s="141" t="s">
        <v>37</v>
      </c>
      <c r="J45" s="140">
        <v>0</v>
      </c>
      <c r="K45" s="142" t="s">
        <v>2</v>
      </c>
      <c r="L45" s="145" t="str">
        <f t="shared" ref="L45:L46" si="18">IF(OR(F45="",H45=""),"",(H45+IF(F45&gt;H45,1,0)-F45-J45)*24)</f>
        <v/>
      </c>
      <c r="N45" s="143">
        <f t="shared" si="9"/>
        <v>0.29166666666666669</v>
      </c>
      <c r="O45" s="132" t="s">
        <v>17</v>
      </c>
      <c r="P45" s="143">
        <f t="shared" si="10"/>
        <v>0.83333333333333337</v>
      </c>
      <c r="R45" s="146" t="str">
        <f t="shared" si="11"/>
        <v/>
      </c>
      <c r="S45" s="132" t="s">
        <v>17</v>
      </c>
      <c r="T45" s="146" t="str">
        <f t="shared" si="12"/>
        <v/>
      </c>
      <c r="U45" s="144" t="s">
        <v>37</v>
      </c>
      <c r="V45" s="140">
        <v>0</v>
      </c>
      <c r="W45" s="133" t="s">
        <v>2</v>
      </c>
      <c r="X45" s="145" t="str">
        <f t="shared" ref="X45:X46" si="19">IF(R45="","",IF((T45+IF(R45&gt;T45,1,0)-R45-V45)*24=0,"",(T45+IF(R45&gt;T45,1,0)-R45-V45)*24))</f>
        <v/>
      </c>
      <c r="Z45" s="145" t="str">
        <f t="shared" ref="Z45:Z46" si="20">IF(X45="",L45,IF(OR(L45-X45=0,L45-X45&lt;0),"-",L45-X45))</f>
        <v/>
      </c>
      <c r="AB45" s="153"/>
    </row>
    <row r="46" spans="2:28" x14ac:dyDescent="0.4">
      <c r="B46" s="138">
        <v>36</v>
      </c>
      <c r="C46" s="156" t="s">
        <v>36</v>
      </c>
      <c r="D46" s="154"/>
      <c r="E46" s="138" t="s">
        <v>16</v>
      </c>
      <c r="F46" s="140"/>
      <c r="G46" s="138" t="s">
        <v>17</v>
      </c>
      <c r="H46" s="140"/>
      <c r="I46" s="141" t="s">
        <v>37</v>
      </c>
      <c r="J46" s="140">
        <v>0</v>
      </c>
      <c r="K46" s="142" t="s">
        <v>2</v>
      </c>
      <c r="L46" s="145" t="str">
        <f t="shared" si="18"/>
        <v/>
      </c>
      <c r="N46" s="143">
        <f t="shared" si="9"/>
        <v>0.29166666666666669</v>
      </c>
      <c r="O46" s="132" t="s">
        <v>17</v>
      </c>
      <c r="P46" s="143">
        <f t="shared" si="10"/>
        <v>0.83333333333333337</v>
      </c>
      <c r="R46" s="146" t="str">
        <f t="shared" si="11"/>
        <v/>
      </c>
      <c r="S46" s="132" t="s">
        <v>17</v>
      </c>
      <c r="T46" s="146" t="str">
        <f t="shared" si="12"/>
        <v/>
      </c>
      <c r="U46" s="144" t="s">
        <v>37</v>
      </c>
      <c r="V46" s="140">
        <v>0</v>
      </c>
      <c r="W46" s="133" t="s">
        <v>2</v>
      </c>
      <c r="X46" s="145" t="str">
        <f t="shared" si="19"/>
        <v/>
      </c>
      <c r="Z46" s="145" t="str">
        <f t="shared" si="20"/>
        <v/>
      </c>
      <c r="AB46" s="153"/>
    </row>
    <row r="47" spans="2:28" x14ac:dyDescent="0.4">
      <c r="B47" s="138"/>
      <c r="C47" s="150" t="s">
        <v>36</v>
      </c>
      <c r="D47" s="154" t="str">
        <f>C45</f>
        <v>ai</v>
      </c>
      <c r="E47" s="138" t="s">
        <v>16</v>
      </c>
      <c r="F47" s="140" t="s">
        <v>36</v>
      </c>
      <c r="G47" s="138" t="s">
        <v>17</v>
      </c>
      <c r="H47" s="140" t="s">
        <v>36</v>
      </c>
      <c r="I47" s="141" t="s">
        <v>37</v>
      </c>
      <c r="J47" s="140" t="s">
        <v>36</v>
      </c>
      <c r="K47" s="142" t="s">
        <v>2</v>
      </c>
      <c r="L47" s="145" t="str">
        <f>IF(OR(L45="",L46=""),"",L45+L46)</f>
        <v/>
      </c>
      <c r="N47" s="143" t="s">
        <v>36</v>
      </c>
      <c r="O47" s="132" t="s">
        <v>17</v>
      </c>
      <c r="P47" s="143" t="s">
        <v>36</v>
      </c>
      <c r="R47" s="146" t="str">
        <f t="shared" si="11"/>
        <v/>
      </c>
      <c r="S47" s="132" t="s">
        <v>17</v>
      </c>
      <c r="T47" s="146" t="str">
        <f t="shared" si="12"/>
        <v>-</v>
      </c>
      <c r="U47" s="144" t="s">
        <v>37</v>
      </c>
      <c r="V47" s="140" t="s">
        <v>139</v>
      </c>
      <c r="W47" s="133" t="s">
        <v>2</v>
      </c>
      <c r="X47" s="145" t="str">
        <f>IF(OR(X45="",X46=""),"",X45+X46)</f>
        <v/>
      </c>
      <c r="Z47" s="145" t="str">
        <f>IF(X47="",L47,IF(OR(L47-X47=0,L47-X47&lt;0),"-",L47-X47))</f>
        <v/>
      </c>
      <c r="AB47" s="153" t="s">
        <v>141</v>
      </c>
    </row>
    <row r="49" spans="3:4" x14ac:dyDescent="0.4">
      <c r="C49" s="134" t="s">
        <v>144</v>
      </c>
      <c r="D49" s="134"/>
    </row>
    <row r="50" spans="3:4" x14ac:dyDescent="0.4">
      <c r="C50" s="134" t="s">
        <v>145</v>
      </c>
      <c r="D50" s="134"/>
    </row>
    <row r="51" spans="3:4" x14ac:dyDescent="0.4">
      <c r="C51" s="134" t="s">
        <v>142</v>
      </c>
      <c r="D51" s="134"/>
    </row>
    <row r="52" spans="3:4" x14ac:dyDescent="0.4">
      <c r="C52" s="134" t="s">
        <v>143</v>
      </c>
      <c r="D52" s="134"/>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37" customWidth="1"/>
    <col min="2" max="3" width="9" style="37"/>
    <col min="4" max="4" width="40.625" style="37" customWidth="1"/>
    <col min="5" max="16384" width="9" style="37"/>
  </cols>
  <sheetData>
    <row r="1" spans="2:11" x14ac:dyDescent="0.4">
      <c r="B1" s="37" t="s">
        <v>105</v>
      </c>
      <c r="D1" s="86"/>
      <c r="E1" s="86"/>
      <c r="F1" s="86"/>
    </row>
    <row r="2" spans="2:11" s="88" customFormat="1" ht="20.25" customHeight="1" x14ac:dyDescent="0.4">
      <c r="B2" s="87" t="s">
        <v>161</v>
      </c>
      <c r="C2" s="87"/>
      <c r="D2" s="86"/>
      <c r="E2" s="86"/>
      <c r="F2" s="86"/>
    </row>
    <row r="3" spans="2:11" s="88" customFormat="1" ht="20.25" customHeight="1" x14ac:dyDescent="0.4">
      <c r="B3" s="87"/>
      <c r="C3" s="87"/>
      <c r="D3" s="86"/>
      <c r="E3" s="86"/>
      <c r="F3" s="86"/>
    </row>
    <row r="4" spans="2:11" s="93" customFormat="1" ht="20.25" customHeight="1" x14ac:dyDescent="0.4">
      <c r="B4" s="106"/>
      <c r="C4" s="86" t="s">
        <v>123</v>
      </c>
      <c r="D4" s="86"/>
      <c r="F4" s="389" t="s">
        <v>124</v>
      </c>
      <c r="G4" s="389"/>
      <c r="H4" s="389"/>
      <c r="I4" s="389"/>
      <c r="J4" s="389"/>
      <c r="K4" s="389"/>
    </row>
    <row r="5" spans="2:11" s="93" customFormat="1" ht="20.25" customHeight="1" x14ac:dyDescent="0.4">
      <c r="B5" s="107"/>
      <c r="C5" s="86" t="s">
        <v>125</v>
      </c>
      <c r="D5" s="86"/>
      <c r="F5" s="389"/>
      <c r="G5" s="389"/>
      <c r="H5" s="389"/>
      <c r="I5" s="389"/>
      <c r="J5" s="389"/>
      <c r="K5" s="389"/>
    </row>
    <row r="6" spans="2:11" s="88" customFormat="1" ht="20.25" customHeight="1" x14ac:dyDescent="0.4">
      <c r="B6" s="90" t="s">
        <v>118</v>
      </c>
      <c r="C6" s="86"/>
      <c r="D6" s="86"/>
      <c r="E6" s="89"/>
      <c r="F6" s="91"/>
    </row>
    <row r="7" spans="2:11" s="88" customFormat="1" ht="20.25" customHeight="1" x14ac:dyDescent="0.4">
      <c r="B7" s="87"/>
      <c r="C7" s="87"/>
      <c r="D7" s="86"/>
      <c r="E7" s="89"/>
      <c r="F7" s="91"/>
    </row>
    <row r="8" spans="2:11" s="88" customFormat="1" ht="20.25" customHeight="1" x14ac:dyDescent="0.4">
      <c r="B8" s="86" t="s">
        <v>106</v>
      </c>
      <c r="C8" s="87"/>
      <c r="D8" s="86"/>
      <c r="E8" s="89"/>
      <c r="F8" s="91"/>
    </row>
    <row r="9" spans="2:11" s="88" customFormat="1" ht="20.25" customHeight="1" x14ac:dyDescent="0.4">
      <c r="B9" s="87"/>
      <c r="C9" s="87"/>
      <c r="D9" s="86"/>
      <c r="E9" s="86"/>
      <c r="F9" s="86"/>
    </row>
    <row r="10" spans="2:11" s="88" customFormat="1" ht="20.25" customHeight="1" x14ac:dyDescent="0.4">
      <c r="B10" s="86" t="s">
        <v>149</v>
      </c>
      <c r="C10" s="87"/>
      <c r="D10" s="86"/>
      <c r="E10" s="86"/>
      <c r="F10" s="86"/>
    </row>
    <row r="11" spans="2:11" s="88" customFormat="1" ht="20.25" customHeight="1" x14ac:dyDescent="0.4">
      <c r="B11" s="86"/>
      <c r="C11" s="87"/>
      <c r="D11" s="86"/>
      <c r="E11" s="86"/>
      <c r="F11" s="86"/>
    </row>
    <row r="12" spans="2:11" s="88" customFormat="1" ht="20.25" customHeight="1" x14ac:dyDescent="0.4">
      <c r="B12" s="86" t="s">
        <v>153</v>
      </c>
      <c r="C12" s="87"/>
      <c r="D12" s="86"/>
    </row>
    <row r="13" spans="2:11" s="88" customFormat="1" ht="20.25" customHeight="1" x14ac:dyDescent="0.4">
      <c r="B13" s="86"/>
      <c r="C13" s="87"/>
      <c r="D13" s="86"/>
    </row>
    <row r="14" spans="2:11" s="88" customFormat="1" ht="20.25" customHeight="1" x14ac:dyDescent="0.4">
      <c r="B14" s="86" t="s">
        <v>150</v>
      </c>
      <c r="C14" s="87"/>
      <c r="D14" s="86"/>
    </row>
    <row r="15" spans="2:11" s="88" customFormat="1" ht="20.25" customHeight="1" x14ac:dyDescent="0.4">
      <c r="B15" s="86"/>
      <c r="C15" s="87"/>
      <c r="D15" s="86"/>
    </row>
    <row r="16" spans="2:11" s="88" customFormat="1" ht="20.25" customHeight="1" x14ac:dyDescent="0.4">
      <c r="B16" s="86" t="s">
        <v>185</v>
      </c>
      <c r="C16" s="87"/>
      <c r="D16" s="86"/>
    </row>
    <row r="17" spans="2:4" s="88" customFormat="1" ht="20.25" customHeight="1" x14ac:dyDescent="0.4">
      <c r="B17" s="86" t="s">
        <v>183</v>
      </c>
      <c r="C17" s="87"/>
      <c r="D17" s="86"/>
    </row>
    <row r="18" spans="2:4" s="88" customFormat="1" ht="20.25" customHeight="1" x14ac:dyDescent="0.4">
      <c r="B18" s="86" t="s">
        <v>184</v>
      </c>
      <c r="C18" s="87"/>
      <c r="D18" s="86"/>
    </row>
    <row r="19" spans="2:4" s="88" customFormat="1" ht="20.25" customHeight="1" x14ac:dyDescent="0.4">
      <c r="B19" s="86"/>
      <c r="C19" s="87"/>
      <c r="D19" s="86"/>
    </row>
    <row r="20" spans="2:4" s="88" customFormat="1" ht="20.25" customHeight="1" x14ac:dyDescent="0.4">
      <c r="B20" s="86" t="s">
        <v>186</v>
      </c>
      <c r="C20" s="87"/>
      <c r="D20" s="86"/>
    </row>
    <row r="21" spans="2:4" s="88" customFormat="1" ht="20.25" customHeight="1" x14ac:dyDescent="0.4">
      <c r="B21" s="86" t="s">
        <v>165</v>
      </c>
      <c r="C21" s="87"/>
      <c r="D21" s="86"/>
    </row>
    <row r="22" spans="2:4" s="88" customFormat="1" ht="20.25" customHeight="1" x14ac:dyDescent="0.4">
      <c r="B22" s="86"/>
      <c r="C22" s="87"/>
      <c r="D22" s="86"/>
    </row>
    <row r="23" spans="2:4" s="88" customFormat="1" ht="20.25" customHeight="1" x14ac:dyDescent="0.4">
      <c r="B23" s="86" t="s">
        <v>187</v>
      </c>
      <c r="C23" s="87"/>
      <c r="D23" s="86"/>
    </row>
    <row r="24" spans="2:4" s="88" customFormat="1" ht="20.25" customHeight="1" x14ac:dyDescent="0.4">
      <c r="B24" s="86"/>
      <c r="C24" s="87"/>
      <c r="D24" s="86"/>
    </row>
    <row r="25" spans="2:4" s="88" customFormat="1" ht="17.25" customHeight="1" x14ac:dyDescent="0.4">
      <c r="B25" s="86" t="s">
        <v>188</v>
      </c>
      <c r="C25" s="86"/>
      <c r="D25" s="86"/>
    </row>
    <row r="26" spans="2:4" s="88" customFormat="1" ht="17.25" customHeight="1" x14ac:dyDescent="0.4">
      <c r="B26" s="86" t="s">
        <v>107</v>
      </c>
      <c r="C26" s="86"/>
      <c r="D26" s="86"/>
    </row>
    <row r="27" spans="2:4" s="88" customFormat="1" ht="17.25" customHeight="1" x14ac:dyDescent="0.4">
      <c r="B27" s="86"/>
      <c r="C27" s="86"/>
      <c r="D27" s="86"/>
    </row>
    <row r="28" spans="2:4" s="88" customFormat="1" ht="17.25" customHeight="1" x14ac:dyDescent="0.4">
      <c r="B28" s="86"/>
      <c r="C28" s="62" t="s">
        <v>20</v>
      </c>
      <c r="D28" s="62" t="s">
        <v>3</v>
      </c>
    </row>
    <row r="29" spans="2:4" s="88" customFormat="1" ht="17.25" customHeight="1" x14ac:dyDescent="0.4">
      <c r="B29" s="86"/>
      <c r="C29" s="62">
        <v>1</v>
      </c>
      <c r="D29" s="92" t="s">
        <v>76</v>
      </c>
    </row>
    <row r="30" spans="2:4" s="88" customFormat="1" ht="17.25" customHeight="1" x14ac:dyDescent="0.4">
      <c r="B30" s="86"/>
      <c r="C30" s="62">
        <v>2</v>
      </c>
      <c r="D30" s="92" t="s">
        <v>85</v>
      </c>
    </row>
    <row r="31" spans="2:4" s="88" customFormat="1" ht="17.25" customHeight="1" x14ac:dyDescent="0.4">
      <c r="B31" s="86"/>
      <c r="C31" s="62">
        <v>3</v>
      </c>
      <c r="D31" s="92" t="s">
        <v>82</v>
      </c>
    </row>
    <row r="32" spans="2:4" s="88" customFormat="1" ht="17.25" customHeight="1" x14ac:dyDescent="0.4">
      <c r="B32" s="86"/>
      <c r="C32" s="89"/>
      <c r="D32" s="91"/>
    </row>
    <row r="33" spans="2:51" s="88" customFormat="1" ht="17.25" customHeight="1" x14ac:dyDescent="0.4">
      <c r="B33" s="86" t="s">
        <v>189</v>
      </c>
      <c r="C33" s="86"/>
      <c r="D33" s="86"/>
      <c r="E33" s="93"/>
      <c r="F33" s="93"/>
    </row>
    <row r="34" spans="2:51" s="88" customFormat="1" ht="17.25" customHeight="1" x14ac:dyDescent="0.4">
      <c r="B34" s="86" t="s">
        <v>108</v>
      </c>
      <c r="C34" s="86"/>
      <c r="D34" s="86"/>
      <c r="E34" s="93"/>
      <c r="F34" s="93"/>
    </row>
    <row r="35" spans="2:51" s="88" customFormat="1" ht="17.25" customHeight="1" x14ac:dyDescent="0.4">
      <c r="B35" s="86"/>
      <c r="C35" s="86"/>
      <c r="D35" s="86"/>
      <c r="E35" s="93"/>
      <c r="F35" s="93"/>
      <c r="G35" s="94"/>
      <c r="H35" s="94"/>
      <c r="J35" s="94"/>
      <c r="K35" s="94"/>
      <c r="L35" s="94"/>
      <c r="M35" s="94"/>
      <c r="N35" s="94"/>
      <c r="O35" s="94"/>
      <c r="R35" s="94"/>
      <c r="S35" s="94"/>
      <c r="T35" s="94"/>
      <c r="W35" s="94"/>
      <c r="X35" s="94"/>
      <c r="Y35" s="94"/>
    </row>
    <row r="36" spans="2:51" s="88" customFormat="1" ht="17.25" customHeight="1" x14ac:dyDescent="0.4">
      <c r="B36" s="86"/>
      <c r="C36" s="62" t="s">
        <v>4</v>
      </c>
      <c r="D36" s="62" t="s">
        <v>5</v>
      </c>
      <c r="E36" s="93"/>
      <c r="F36" s="93"/>
      <c r="G36" s="94"/>
      <c r="H36" s="94"/>
      <c r="J36" s="94"/>
      <c r="K36" s="94"/>
      <c r="L36" s="94"/>
      <c r="M36" s="94"/>
      <c r="N36" s="94"/>
      <c r="O36" s="94"/>
      <c r="R36" s="94"/>
      <c r="S36" s="94"/>
      <c r="T36" s="94"/>
      <c r="W36" s="94"/>
      <c r="X36" s="94"/>
      <c r="Y36" s="94"/>
    </row>
    <row r="37" spans="2:51" s="88" customFormat="1" ht="17.25" customHeight="1" x14ac:dyDescent="0.4">
      <c r="B37" s="86"/>
      <c r="C37" s="62" t="s">
        <v>6</v>
      </c>
      <c r="D37" s="92" t="s">
        <v>109</v>
      </c>
      <c r="E37" s="93"/>
      <c r="F37" s="93"/>
      <c r="G37" s="94"/>
      <c r="H37" s="94"/>
      <c r="J37" s="94"/>
      <c r="K37" s="94"/>
      <c r="L37" s="94"/>
      <c r="M37" s="94"/>
      <c r="N37" s="94"/>
      <c r="O37" s="94"/>
      <c r="R37" s="94"/>
      <c r="S37" s="94"/>
      <c r="T37" s="94"/>
      <c r="W37" s="94"/>
      <c r="X37" s="94"/>
      <c r="Y37" s="94"/>
    </row>
    <row r="38" spans="2:51" s="88" customFormat="1" ht="17.25" customHeight="1" x14ac:dyDescent="0.4">
      <c r="B38" s="86"/>
      <c r="C38" s="62" t="s">
        <v>7</v>
      </c>
      <c r="D38" s="92" t="s">
        <v>110</v>
      </c>
      <c r="E38" s="93"/>
      <c r="F38" s="93"/>
      <c r="G38" s="94"/>
      <c r="H38" s="94"/>
      <c r="J38" s="94"/>
      <c r="K38" s="94"/>
      <c r="L38" s="94"/>
      <c r="M38" s="94"/>
      <c r="N38" s="94"/>
      <c r="O38" s="94"/>
      <c r="R38" s="94"/>
      <c r="S38" s="94"/>
      <c r="T38" s="94"/>
      <c r="W38" s="94"/>
      <c r="X38" s="94"/>
      <c r="Y38" s="94"/>
    </row>
    <row r="39" spans="2:51" s="88" customFormat="1" ht="17.25" customHeight="1" x14ac:dyDescent="0.4">
      <c r="B39" s="86"/>
      <c r="C39" s="62" t="s">
        <v>8</v>
      </c>
      <c r="D39" s="92" t="s">
        <v>111</v>
      </c>
      <c r="E39" s="93"/>
      <c r="F39" s="93"/>
      <c r="G39" s="94"/>
      <c r="H39" s="94"/>
      <c r="J39" s="94"/>
      <c r="K39" s="94"/>
      <c r="L39" s="94"/>
      <c r="M39" s="94"/>
      <c r="N39" s="94"/>
      <c r="O39" s="94"/>
      <c r="R39" s="94"/>
      <c r="S39" s="94"/>
      <c r="T39" s="94"/>
      <c r="W39" s="94"/>
      <c r="X39" s="94"/>
      <c r="Y39" s="94"/>
    </row>
    <row r="40" spans="2:51" s="88" customFormat="1" ht="17.25" customHeight="1" x14ac:dyDescent="0.4">
      <c r="B40" s="86"/>
      <c r="C40" s="62" t="s">
        <v>9</v>
      </c>
      <c r="D40" s="92" t="s">
        <v>119</v>
      </c>
      <c r="E40" s="93"/>
      <c r="F40" s="93"/>
      <c r="G40" s="94"/>
      <c r="H40" s="94"/>
      <c r="J40" s="94"/>
      <c r="K40" s="94"/>
      <c r="L40" s="94"/>
      <c r="M40" s="94"/>
      <c r="N40" s="94"/>
      <c r="O40" s="94"/>
      <c r="R40" s="94"/>
      <c r="S40" s="94"/>
      <c r="T40" s="94"/>
      <c r="W40" s="94"/>
      <c r="X40" s="94"/>
      <c r="Y40" s="94"/>
    </row>
    <row r="41" spans="2:51" s="88" customFormat="1" ht="17.25" customHeight="1" x14ac:dyDescent="0.4">
      <c r="B41" s="86"/>
      <c r="C41" s="86"/>
      <c r="D41" s="86"/>
      <c r="E41" s="93"/>
      <c r="F41" s="93"/>
      <c r="G41" s="94"/>
      <c r="H41" s="94"/>
      <c r="J41" s="94"/>
      <c r="K41" s="94"/>
      <c r="L41" s="94"/>
      <c r="M41" s="94"/>
      <c r="N41" s="94"/>
      <c r="O41" s="94"/>
      <c r="R41" s="94"/>
      <c r="S41" s="94"/>
      <c r="T41" s="94"/>
      <c r="W41" s="94"/>
      <c r="X41" s="94"/>
      <c r="Y41" s="94"/>
    </row>
    <row r="42" spans="2:51" s="88" customFormat="1" ht="17.25" customHeight="1" x14ac:dyDescent="0.4">
      <c r="B42" s="86"/>
      <c r="C42" s="95" t="s">
        <v>10</v>
      </c>
      <c r="D42" s="86"/>
      <c r="E42" s="93"/>
      <c r="F42" s="93"/>
      <c r="G42" s="94"/>
      <c r="H42" s="94"/>
      <c r="J42" s="94"/>
      <c r="K42" s="94"/>
      <c r="L42" s="94"/>
      <c r="M42" s="94"/>
      <c r="N42" s="94"/>
      <c r="O42" s="94"/>
      <c r="R42" s="94"/>
      <c r="S42" s="94"/>
      <c r="T42" s="94"/>
      <c r="W42" s="94"/>
      <c r="X42" s="94"/>
      <c r="Y42" s="94"/>
    </row>
    <row r="43" spans="2:51" s="88" customFormat="1" ht="17.25" customHeight="1" x14ac:dyDescent="0.4">
      <c r="B43" s="93"/>
      <c r="C43" s="86" t="s">
        <v>112</v>
      </c>
      <c r="D43" s="93"/>
      <c r="E43" s="93"/>
      <c r="F43" s="95"/>
      <c r="G43" s="94"/>
      <c r="H43" s="94"/>
      <c r="J43" s="94"/>
      <c r="K43" s="94"/>
      <c r="L43" s="94"/>
      <c r="M43" s="94"/>
      <c r="N43" s="94"/>
      <c r="O43" s="94"/>
      <c r="R43" s="94"/>
      <c r="S43" s="94"/>
      <c r="T43" s="94"/>
      <c r="W43" s="94"/>
      <c r="X43" s="94"/>
      <c r="Y43" s="94"/>
    </row>
    <row r="44" spans="2:51" s="88" customFormat="1" ht="17.25" customHeight="1" x14ac:dyDescent="0.4">
      <c r="B44" s="93"/>
      <c r="C44" s="86" t="s">
        <v>120</v>
      </c>
      <c r="D44" s="93"/>
      <c r="E44" s="93"/>
      <c r="F44" s="86"/>
      <c r="G44" s="94"/>
      <c r="H44" s="94"/>
      <c r="J44" s="94"/>
      <c r="K44" s="94"/>
      <c r="L44" s="94"/>
      <c r="M44" s="94"/>
      <c r="N44" s="94"/>
      <c r="O44" s="94"/>
      <c r="R44" s="94"/>
      <c r="S44" s="94"/>
      <c r="T44" s="94"/>
      <c r="W44" s="94"/>
      <c r="X44" s="94"/>
      <c r="Y44" s="94"/>
    </row>
    <row r="45" spans="2:51" s="88" customFormat="1" ht="17.25" customHeight="1" x14ac:dyDescent="0.4">
      <c r="B45" s="86"/>
      <c r="C45" s="86"/>
      <c r="D45" s="86"/>
      <c r="E45" s="95"/>
      <c r="F45" s="94"/>
      <c r="G45" s="94"/>
      <c r="H45" s="94"/>
      <c r="J45" s="94"/>
      <c r="K45" s="94"/>
      <c r="L45" s="94"/>
      <c r="M45" s="94"/>
      <c r="N45" s="94"/>
      <c r="O45" s="94"/>
      <c r="R45" s="94"/>
      <c r="S45" s="94"/>
      <c r="T45" s="94"/>
      <c r="W45" s="94"/>
      <c r="X45" s="94"/>
      <c r="Y45" s="94"/>
    </row>
    <row r="46" spans="2:51" s="88" customFormat="1" ht="17.25" customHeight="1" x14ac:dyDescent="0.4">
      <c r="B46" s="86" t="s">
        <v>190</v>
      </c>
      <c r="C46" s="86"/>
      <c r="D46" s="86"/>
    </row>
    <row r="47" spans="2:51" s="88" customFormat="1" ht="17.25" customHeight="1" x14ac:dyDescent="0.4">
      <c r="B47" s="86" t="s">
        <v>113</v>
      </c>
      <c r="C47" s="86"/>
      <c r="D47" s="86"/>
      <c r="AH47" s="61"/>
      <c r="AI47" s="61"/>
      <c r="AJ47" s="61"/>
      <c r="AK47" s="61"/>
      <c r="AL47" s="61"/>
      <c r="AM47" s="61"/>
      <c r="AN47" s="61"/>
      <c r="AO47" s="61"/>
      <c r="AP47" s="61"/>
      <c r="AQ47" s="61"/>
      <c r="AR47" s="61"/>
      <c r="AS47" s="61"/>
    </row>
    <row r="48" spans="2:51" s="88" customFormat="1" ht="17.25" customHeight="1" x14ac:dyDescent="0.4">
      <c r="B48" s="96" t="s">
        <v>116</v>
      </c>
      <c r="C48" s="93"/>
      <c r="D48" s="93"/>
      <c r="E48" s="97"/>
      <c r="F48" s="97"/>
      <c r="G48" s="97"/>
      <c r="H48" s="97"/>
      <c r="I48" s="97"/>
      <c r="J48" s="97"/>
      <c r="K48" s="97"/>
      <c r="L48" s="97"/>
      <c r="M48" s="97"/>
      <c r="N48" s="97"/>
      <c r="O48" s="98"/>
      <c r="P48" s="98"/>
      <c r="Q48" s="97"/>
      <c r="R48" s="98"/>
      <c r="S48" s="97"/>
      <c r="T48" s="97"/>
      <c r="U48" s="98"/>
      <c r="V48" s="61"/>
      <c r="W48" s="61"/>
      <c r="X48" s="61"/>
      <c r="Y48" s="97"/>
      <c r="Z48" s="97"/>
      <c r="AA48" s="97"/>
      <c r="AB48" s="97"/>
      <c r="AC48" s="61"/>
      <c r="AD48" s="97"/>
      <c r="AE48" s="98"/>
      <c r="AF48" s="98"/>
      <c r="AG48" s="98"/>
      <c r="AH48" s="98"/>
      <c r="AI48" s="99"/>
      <c r="AJ48" s="98"/>
      <c r="AK48" s="98"/>
      <c r="AL48" s="98"/>
      <c r="AM48" s="98"/>
      <c r="AN48" s="98"/>
      <c r="AO48" s="98"/>
      <c r="AP48" s="98"/>
      <c r="AQ48" s="98"/>
      <c r="AR48" s="98"/>
      <c r="AS48" s="98"/>
      <c r="AT48" s="98"/>
      <c r="AU48" s="98"/>
      <c r="AV48" s="98"/>
      <c r="AW48" s="98"/>
      <c r="AX48" s="98"/>
      <c r="AY48" s="99"/>
    </row>
    <row r="49" spans="2:50" s="88" customFormat="1" ht="17.25" customHeight="1" x14ac:dyDescent="0.4">
      <c r="F49" s="61"/>
    </row>
    <row r="50" spans="2:50" s="88" customFormat="1" ht="17.25" customHeight="1" x14ac:dyDescent="0.4">
      <c r="B50" s="86" t="s">
        <v>191</v>
      </c>
      <c r="C50" s="86"/>
    </row>
    <row r="51" spans="2:50" s="88" customFormat="1" ht="17.25" customHeight="1" x14ac:dyDescent="0.4">
      <c r="B51" s="86"/>
      <c r="C51" s="86"/>
    </row>
    <row r="52" spans="2:50" s="88" customFormat="1" ht="17.25" customHeight="1" x14ac:dyDescent="0.4">
      <c r="B52" s="86" t="s">
        <v>192</v>
      </c>
      <c r="C52" s="86"/>
    </row>
    <row r="53" spans="2:50" s="88" customFormat="1" ht="17.25" customHeight="1" x14ac:dyDescent="0.4">
      <c r="B53" s="86" t="s">
        <v>151</v>
      </c>
      <c r="C53" s="86"/>
    </row>
    <row r="54" spans="2:50" s="88" customFormat="1" ht="17.25" customHeight="1" x14ac:dyDescent="0.4">
      <c r="B54" s="86"/>
      <c r="C54" s="86"/>
    </row>
    <row r="55" spans="2:50" s="88" customFormat="1" ht="17.25" customHeight="1" x14ac:dyDescent="0.4">
      <c r="B55" s="86" t="s">
        <v>193</v>
      </c>
      <c r="C55" s="86"/>
    </row>
    <row r="56" spans="2:50" s="88" customFormat="1" ht="17.25" customHeight="1" x14ac:dyDescent="0.4">
      <c r="B56" s="86" t="s">
        <v>114</v>
      </c>
      <c r="C56" s="86"/>
    </row>
    <row r="57" spans="2:50" s="88" customFormat="1" ht="17.25" customHeight="1" x14ac:dyDescent="0.4">
      <c r="B57" s="86"/>
      <c r="C57" s="86"/>
    </row>
    <row r="58" spans="2:50" s="88" customFormat="1" ht="17.25" customHeight="1" x14ac:dyDescent="0.4">
      <c r="B58" s="86" t="s">
        <v>194</v>
      </c>
      <c r="C58" s="86"/>
      <c r="D58" s="86"/>
    </row>
    <row r="59" spans="2:50" s="88" customFormat="1" ht="17.25" customHeight="1" x14ac:dyDescent="0.4">
      <c r="B59" s="86"/>
      <c r="C59" s="86"/>
      <c r="D59" s="86"/>
    </row>
    <row r="60" spans="2:50" s="88" customFormat="1" ht="17.25" customHeight="1" x14ac:dyDescent="0.4">
      <c r="B60" s="93" t="s">
        <v>195</v>
      </c>
      <c r="C60" s="93"/>
      <c r="D60" s="86"/>
    </row>
    <row r="61" spans="2:50" s="88" customFormat="1" ht="17.25" customHeight="1" x14ac:dyDescent="0.4">
      <c r="B61" s="93" t="s">
        <v>115</v>
      </c>
      <c r="C61" s="93"/>
      <c r="D61" s="86"/>
    </row>
    <row r="62" spans="2:50" s="88" customFormat="1" ht="17.25" customHeight="1" x14ac:dyDescent="0.4">
      <c r="B62" s="93" t="s">
        <v>152</v>
      </c>
    </row>
    <row r="63" spans="2:50" s="88" customFormat="1" ht="17.25" customHeight="1" x14ac:dyDescent="0.4">
      <c r="B63" s="93"/>
    </row>
    <row r="64" spans="2:50" s="88" customFormat="1" ht="17.25" customHeight="1" x14ac:dyDescent="0.4">
      <c r="B64" s="88" t="s">
        <v>196</v>
      </c>
      <c r="E64" s="100"/>
      <c r="F64" s="100"/>
      <c r="G64" s="100"/>
      <c r="H64" s="100"/>
      <c r="I64" s="100"/>
      <c r="J64" s="100"/>
      <c r="K64" s="100"/>
      <c r="L64" s="105"/>
      <c r="M64" s="93" t="s">
        <v>117</v>
      </c>
      <c r="N64" s="100"/>
      <c r="O64" s="100"/>
      <c r="P64" s="100"/>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row>
    <row r="65" spans="2:71" s="88" customFormat="1" ht="17.25" customHeight="1" x14ac:dyDescent="0.4">
      <c r="E65" s="100"/>
      <c r="F65" s="100"/>
      <c r="G65" s="100"/>
      <c r="H65" s="100"/>
      <c r="I65" s="100"/>
      <c r="J65" s="100"/>
      <c r="K65" s="100"/>
      <c r="L65" s="100"/>
      <c r="M65" s="100"/>
      <c r="N65" s="100"/>
      <c r="O65" s="100"/>
      <c r="P65" s="100"/>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row>
    <row r="66" spans="2:71" s="88" customFormat="1" ht="17.25" customHeight="1" x14ac:dyDescent="0.4">
      <c r="B66" s="88" t="s">
        <v>197</v>
      </c>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row>
    <row r="67" spans="2:71" s="88" customFormat="1" ht="17.25" customHeight="1" x14ac:dyDescent="0.4">
      <c r="E67" s="100"/>
      <c r="F67" s="100"/>
      <c r="G67" s="100"/>
      <c r="H67" s="100"/>
      <c r="I67" s="100"/>
      <c r="J67" s="100"/>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row>
    <row r="68" spans="2:71" s="88" customFormat="1" ht="17.25" customHeight="1" x14ac:dyDescent="0.4">
      <c r="B68" s="88" t="s">
        <v>198</v>
      </c>
      <c r="E68" s="100"/>
      <c r="F68" s="100"/>
      <c r="G68" s="100"/>
      <c r="H68" s="100"/>
      <c r="I68" s="100"/>
      <c r="J68" s="100"/>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row>
    <row r="69" spans="2:71" s="88" customFormat="1" ht="17.25" customHeight="1" x14ac:dyDescent="0.4">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row>
    <row r="70" spans="2:71" s="88" customFormat="1" ht="17.25" customHeight="1" x14ac:dyDescent="0.2">
      <c r="B70" s="88" t="s">
        <v>199</v>
      </c>
      <c r="BL70" s="101"/>
      <c r="BM70" s="102"/>
      <c r="BN70" s="101"/>
      <c r="BO70" s="101"/>
      <c r="BP70" s="101"/>
      <c r="BQ70" s="103"/>
      <c r="BR70" s="104"/>
      <c r="BS70" s="104"/>
    </row>
    <row r="71" spans="2:71" s="88" customFormat="1" ht="17.25" customHeight="1" x14ac:dyDescent="0.4">
      <c r="E71" s="100"/>
      <c r="F71" s="100"/>
      <c r="G71" s="100"/>
      <c r="H71" s="100"/>
      <c r="I71" s="100"/>
      <c r="J71" s="100"/>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row>
    <row r="72" spans="2:71" ht="17.25" customHeight="1" x14ac:dyDescent="0.4">
      <c r="B72" s="88" t="s">
        <v>200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74" customWidth="1"/>
    <col min="2" max="2" width="11.5" style="174" customWidth="1"/>
    <col min="3" max="12" width="40.625" style="174" customWidth="1"/>
    <col min="13" max="16384" width="9" style="174"/>
  </cols>
  <sheetData>
    <row r="1" spans="2:12" x14ac:dyDescent="0.4">
      <c r="B1" s="173" t="s">
        <v>98</v>
      </c>
      <c r="C1" s="173"/>
      <c r="D1" s="173"/>
    </row>
    <row r="2" spans="2:12" x14ac:dyDescent="0.4">
      <c r="B2" s="173"/>
      <c r="C2" s="173"/>
      <c r="D2" s="173"/>
    </row>
    <row r="3" spans="2:12" x14ac:dyDescent="0.4">
      <c r="B3" s="175" t="s">
        <v>99</v>
      </c>
      <c r="C3" s="175" t="s">
        <v>100</v>
      </c>
      <c r="D3" s="173"/>
    </row>
    <row r="4" spans="2:12" x14ac:dyDescent="0.4">
      <c r="B4" s="176">
        <v>1</v>
      </c>
      <c r="C4" s="177" t="s">
        <v>154</v>
      </c>
      <c r="D4" s="173"/>
    </row>
    <row r="5" spans="2:12" x14ac:dyDescent="0.4">
      <c r="B5" s="176">
        <v>2</v>
      </c>
      <c r="C5" s="177" t="s">
        <v>155</v>
      </c>
    </row>
    <row r="6" spans="2:12" x14ac:dyDescent="0.4">
      <c r="B6" s="176">
        <v>3</v>
      </c>
      <c r="C6" s="177" t="s">
        <v>156</v>
      </c>
      <c r="D6" s="173"/>
    </row>
    <row r="7" spans="2:12" x14ac:dyDescent="0.4">
      <c r="B7" s="176">
        <v>4</v>
      </c>
      <c r="C7" s="177" t="s">
        <v>157</v>
      </c>
      <c r="D7" s="173"/>
    </row>
    <row r="8" spans="2:12" x14ac:dyDescent="0.4">
      <c r="B8" s="176">
        <v>5</v>
      </c>
      <c r="C8" s="177" t="s">
        <v>201</v>
      </c>
      <c r="D8" s="173"/>
    </row>
    <row r="9" spans="2:12" x14ac:dyDescent="0.4">
      <c r="B9" s="176">
        <v>6</v>
      </c>
      <c r="C9" s="177" t="s">
        <v>81</v>
      </c>
      <c r="D9" s="173"/>
    </row>
    <row r="10" spans="2:12" x14ac:dyDescent="0.4">
      <c r="B10" s="176">
        <v>7</v>
      </c>
      <c r="C10" s="177" t="s">
        <v>129</v>
      </c>
      <c r="D10" s="173"/>
    </row>
    <row r="12" spans="2:12" x14ac:dyDescent="0.4">
      <c r="B12" s="173" t="s">
        <v>101</v>
      </c>
    </row>
    <row r="13" spans="2:12" ht="26.25" thickBot="1" x14ac:dyDescent="0.45"/>
    <row r="14" spans="2:12" ht="26.25" thickBot="1" x14ac:dyDescent="0.45">
      <c r="B14" s="178" t="s">
        <v>83</v>
      </c>
      <c r="C14" s="179" t="s">
        <v>76</v>
      </c>
      <c r="D14" s="180" t="s">
        <v>85</v>
      </c>
      <c r="E14" s="180" t="s">
        <v>82</v>
      </c>
      <c r="F14" s="180" t="s">
        <v>81</v>
      </c>
      <c r="G14" s="180" t="s">
        <v>129</v>
      </c>
      <c r="H14" s="180" t="s">
        <v>129</v>
      </c>
      <c r="I14" s="180" t="s">
        <v>129</v>
      </c>
      <c r="J14" s="180" t="s">
        <v>129</v>
      </c>
      <c r="K14" s="180" t="s">
        <v>129</v>
      </c>
      <c r="L14" s="181" t="s">
        <v>129</v>
      </c>
    </row>
    <row r="15" spans="2:12" x14ac:dyDescent="0.4">
      <c r="B15" s="390" t="s">
        <v>84</v>
      </c>
      <c r="C15" s="182" t="s">
        <v>78</v>
      </c>
      <c r="D15" s="183" t="s">
        <v>79</v>
      </c>
      <c r="E15" s="183" t="s">
        <v>77</v>
      </c>
      <c r="F15" s="184" t="s">
        <v>81</v>
      </c>
      <c r="G15" s="184" t="s">
        <v>81</v>
      </c>
      <c r="H15" s="184" t="s">
        <v>81</v>
      </c>
      <c r="I15" s="184" t="s">
        <v>81</v>
      </c>
      <c r="J15" s="184" t="s">
        <v>81</v>
      </c>
      <c r="K15" s="184" t="s">
        <v>81</v>
      </c>
      <c r="L15" s="185" t="s">
        <v>81</v>
      </c>
    </row>
    <row r="16" spans="2:12" x14ac:dyDescent="0.4">
      <c r="B16" s="391"/>
      <c r="C16" s="186" t="s">
        <v>81</v>
      </c>
      <c r="D16" s="184" t="s">
        <v>80</v>
      </c>
      <c r="E16" s="184" t="s">
        <v>158</v>
      </c>
      <c r="F16" s="184" t="s">
        <v>81</v>
      </c>
      <c r="G16" s="184" t="s">
        <v>81</v>
      </c>
      <c r="H16" s="184" t="s">
        <v>81</v>
      </c>
      <c r="I16" s="184" t="s">
        <v>81</v>
      </c>
      <c r="J16" s="184" t="s">
        <v>81</v>
      </c>
      <c r="K16" s="184" t="s">
        <v>81</v>
      </c>
      <c r="L16" s="185" t="s">
        <v>81</v>
      </c>
    </row>
    <row r="17" spans="2:12" x14ac:dyDescent="0.4">
      <c r="B17" s="391"/>
      <c r="C17" s="186" t="s">
        <v>81</v>
      </c>
      <c r="D17" s="184" t="s">
        <v>19</v>
      </c>
      <c r="E17" s="184" t="s">
        <v>159</v>
      </c>
      <c r="F17" s="184" t="s">
        <v>81</v>
      </c>
      <c r="G17" s="184" t="s">
        <v>81</v>
      </c>
      <c r="H17" s="184" t="s">
        <v>81</v>
      </c>
      <c r="I17" s="184" t="s">
        <v>81</v>
      </c>
      <c r="J17" s="184" t="s">
        <v>81</v>
      </c>
      <c r="K17" s="184" t="s">
        <v>81</v>
      </c>
      <c r="L17" s="185" t="s">
        <v>81</v>
      </c>
    </row>
    <row r="18" spans="2:12" x14ac:dyDescent="0.4">
      <c r="B18" s="391"/>
      <c r="C18" s="186" t="s">
        <v>81</v>
      </c>
      <c r="D18" s="184" t="s">
        <v>104</v>
      </c>
      <c r="E18" s="184" t="s">
        <v>104</v>
      </c>
      <c r="F18" s="184" t="s">
        <v>81</v>
      </c>
      <c r="G18" s="184" t="s">
        <v>81</v>
      </c>
      <c r="H18" s="184" t="s">
        <v>81</v>
      </c>
      <c r="I18" s="184" t="s">
        <v>81</v>
      </c>
      <c r="J18" s="184" t="s">
        <v>81</v>
      </c>
      <c r="K18" s="184" t="s">
        <v>81</v>
      </c>
      <c r="L18" s="185" t="s">
        <v>81</v>
      </c>
    </row>
    <row r="19" spans="2:12" x14ac:dyDescent="0.4">
      <c r="B19" s="391"/>
      <c r="C19" s="186" t="s">
        <v>129</v>
      </c>
      <c r="D19" s="184" t="s">
        <v>81</v>
      </c>
      <c r="E19" s="184" t="s">
        <v>81</v>
      </c>
      <c r="F19" s="184" t="s">
        <v>81</v>
      </c>
      <c r="G19" s="184" t="s">
        <v>81</v>
      </c>
      <c r="H19" s="184" t="s">
        <v>81</v>
      </c>
      <c r="I19" s="184" t="s">
        <v>81</v>
      </c>
      <c r="J19" s="184" t="s">
        <v>81</v>
      </c>
      <c r="K19" s="184" t="s">
        <v>81</v>
      </c>
      <c r="L19" s="185" t="s">
        <v>81</v>
      </c>
    </row>
    <row r="20" spans="2:12" x14ac:dyDescent="0.4">
      <c r="B20" s="391"/>
      <c r="C20" s="186" t="s">
        <v>129</v>
      </c>
      <c r="D20" s="184" t="s">
        <v>81</v>
      </c>
      <c r="E20" s="184" t="s">
        <v>81</v>
      </c>
      <c r="F20" s="184" t="s">
        <v>81</v>
      </c>
      <c r="G20" s="184" t="s">
        <v>81</v>
      </c>
      <c r="H20" s="184" t="s">
        <v>81</v>
      </c>
      <c r="I20" s="184" t="s">
        <v>81</v>
      </c>
      <c r="J20" s="184" t="s">
        <v>81</v>
      </c>
      <c r="K20" s="184" t="s">
        <v>81</v>
      </c>
      <c r="L20" s="185" t="s">
        <v>81</v>
      </c>
    </row>
    <row r="21" spans="2:12" x14ac:dyDescent="0.4">
      <c r="B21" s="391"/>
      <c r="C21" s="186" t="s">
        <v>129</v>
      </c>
      <c r="D21" s="184" t="s">
        <v>81</v>
      </c>
      <c r="E21" s="184" t="s">
        <v>81</v>
      </c>
      <c r="F21" s="184" t="s">
        <v>81</v>
      </c>
      <c r="G21" s="184" t="s">
        <v>81</v>
      </c>
      <c r="H21" s="184" t="s">
        <v>81</v>
      </c>
      <c r="I21" s="184" t="s">
        <v>81</v>
      </c>
      <c r="J21" s="184" t="s">
        <v>81</v>
      </c>
      <c r="K21" s="184" t="s">
        <v>81</v>
      </c>
      <c r="L21" s="185" t="s">
        <v>81</v>
      </c>
    </row>
    <row r="22" spans="2:12" x14ac:dyDescent="0.4">
      <c r="B22" s="391"/>
      <c r="C22" s="186" t="s">
        <v>129</v>
      </c>
      <c r="D22" s="184" t="s">
        <v>81</v>
      </c>
      <c r="E22" s="184" t="s">
        <v>81</v>
      </c>
      <c r="F22" s="184" t="s">
        <v>81</v>
      </c>
      <c r="G22" s="184" t="s">
        <v>81</v>
      </c>
      <c r="H22" s="184" t="s">
        <v>81</v>
      </c>
      <c r="I22" s="184" t="s">
        <v>81</v>
      </c>
      <c r="J22" s="184" t="s">
        <v>81</v>
      </c>
      <c r="K22" s="184" t="s">
        <v>81</v>
      </c>
      <c r="L22" s="185" t="s">
        <v>81</v>
      </c>
    </row>
    <row r="23" spans="2:12" ht="26.25" thickBot="1" x14ac:dyDescent="0.45">
      <c r="B23" s="392"/>
      <c r="C23" s="187" t="s">
        <v>129</v>
      </c>
      <c r="D23" s="188" t="s">
        <v>129</v>
      </c>
      <c r="E23" s="188" t="s">
        <v>129</v>
      </c>
      <c r="F23" s="188" t="s">
        <v>129</v>
      </c>
      <c r="G23" s="188" t="s">
        <v>129</v>
      </c>
      <c r="H23" s="188" t="s">
        <v>129</v>
      </c>
      <c r="I23" s="188" t="s">
        <v>129</v>
      </c>
      <c r="J23" s="188" t="s">
        <v>129</v>
      </c>
      <c r="K23" s="188" t="s">
        <v>129</v>
      </c>
      <c r="L23" s="189" t="s">
        <v>129</v>
      </c>
    </row>
    <row r="25" spans="2:12" x14ac:dyDescent="0.4">
      <c r="C25" s="174" t="s">
        <v>126</v>
      </c>
    </row>
    <row r="26" spans="2:12" x14ac:dyDescent="0.4">
      <c r="C26" s="174" t="s">
        <v>86</v>
      </c>
    </row>
    <row r="27" spans="2:12" x14ac:dyDescent="0.4">
      <c r="C27" s="174" t="s">
        <v>128</v>
      </c>
    </row>
    <row r="28" spans="2:12" x14ac:dyDescent="0.4">
      <c r="C28" s="174" t="s">
        <v>87</v>
      </c>
    </row>
    <row r="29" spans="2:12" x14ac:dyDescent="0.4">
      <c r="C29" s="174" t="s">
        <v>102</v>
      </c>
    </row>
    <row r="30" spans="2:12" x14ac:dyDescent="0.4">
      <c r="C30" s="174" t="s">
        <v>160</v>
      </c>
    </row>
    <row r="32" spans="2:12" x14ac:dyDescent="0.4">
      <c r="C32" s="174" t="s">
        <v>88</v>
      </c>
    </row>
    <row r="33" spans="3:3" x14ac:dyDescent="0.4">
      <c r="C33" s="174" t="s">
        <v>89</v>
      </c>
    </row>
    <row r="35" spans="3:3" x14ac:dyDescent="0.4">
      <c r="C35" s="174" t="s">
        <v>127</v>
      </c>
    </row>
    <row r="36" spans="3:3" x14ac:dyDescent="0.4">
      <c r="C36" s="174" t="s">
        <v>90</v>
      </c>
    </row>
    <row r="37" spans="3:3" x14ac:dyDescent="0.4">
      <c r="C37" s="174" t="s">
        <v>91</v>
      </c>
    </row>
    <row r="38" spans="3:3" x14ac:dyDescent="0.4">
      <c r="C38" s="174" t="s">
        <v>92</v>
      </c>
    </row>
    <row r="39" spans="3:3" x14ac:dyDescent="0.4">
      <c r="C39" s="174" t="s">
        <v>93</v>
      </c>
    </row>
    <row r="40" spans="3:3" x14ac:dyDescent="0.4">
      <c r="C40" s="174"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認知症対応型共同生活介護（1枚用）</vt:lpstr>
      <vt:lpstr>シフト記号表（勤務時間帯）</vt:lpstr>
      <vt:lpstr>記入方法</vt:lpstr>
      <vt:lpstr>プルダウン・リスト</vt:lpstr>
      <vt:lpstr>'シフト記号表（勤務時間帯）'!【記載例】シフト記号</vt:lpstr>
      <vt:lpstr>'シフト記号表（勤務時間帯）'!Print_Area</vt:lpstr>
      <vt:lpstr>記入方法!Print_Area</vt:lpstr>
      <vt:lpstr>'認知症対応型共同生活介護（1枚用）'!Print_Area</vt:lpstr>
      <vt:lpstr>'認知症対応型共同生活介護（1枚用）'!Print_Titles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小永井　正敬</cp:lastModifiedBy>
  <cp:lastPrinted>2024-01-30T07:43:17Z</cp:lastPrinted>
  <dcterms:created xsi:type="dcterms:W3CDTF">2020-01-28T01:12:50Z</dcterms:created>
  <dcterms:modified xsi:type="dcterms:W3CDTF">2024-09-13T06:01:43Z</dcterms:modified>
</cp:coreProperties>
</file>